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13_Inspeccion vigilancia y control/Modificaciones/"/>
    </mc:Choice>
  </mc:AlternateContent>
  <xr:revisionPtr revIDLastSave="42" documentId="14_{AAA68BDC-8F9A-4CF3-8454-872BC3FE634E}" xr6:coauthVersionLast="47" xr6:coauthVersionMax="47" xr10:uidLastSave="{163E76C8-EC1A-4B70-85D0-C40C08F9BFF9}"/>
  <workbookProtection lockStructure="1"/>
  <bookViews>
    <workbookView xWindow="-120" yWindow="-120" windowWidth="29040" windowHeight="15840" xr2:uid="{00000000-000D-0000-FFFF-FFFF00000000}"/>
  </bookViews>
  <sheets>
    <sheet name="PLAN DE GESTION" sheetId="1" r:id="rId1"/>
    <sheet name="Hoja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0" i="1" l="1"/>
  <c r="AS29" i="1"/>
  <c r="AT29" i="1" s="1"/>
  <c r="AS27" i="1"/>
  <c r="AT27" i="1" s="1"/>
  <c r="AS28" i="1"/>
  <c r="AS26" i="1"/>
  <c r="AT26" i="1" s="1"/>
  <c r="AS25" i="1"/>
  <c r="AS24" i="1"/>
  <c r="AS23" i="1"/>
  <c r="AS22" i="1"/>
  <c r="AO29" i="1"/>
  <c r="AO27" i="1"/>
  <c r="AO26" i="1"/>
  <c r="AJ29" i="1"/>
  <c r="AJ26" i="1"/>
  <c r="AE29" i="1"/>
  <c r="AE28" i="1"/>
  <c r="Z35" i="1"/>
  <c r="R33" i="1"/>
  <c r="C33" i="1" s="1"/>
  <c r="AS34" i="1"/>
  <c r="AR34" i="1"/>
  <c r="AH34" i="1"/>
  <c r="AJ34" i="1" s="1"/>
  <c r="AC34" i="1"/>
  <c r="AE34" i="1" s="1"/>
  <c r="AM33" i="1"/>
  <c r="AO33" i="1" s="1"/>
  <c r="AH33" i="1"/>
  <c r="AJ33" i="1" s="1"/>
  <c r="AC33" i="1"/>
  <c r="AD33" i="1" s="1"/>
  <c r="X33" i="1"/>
  <c r="AS32" i="1"/>
  <c r="AR32" i="1"/>
  <c r="AM32" i="1"/>
  <c r="AO32" i="1" s="1"/>
  <c r="AC32" i="1"/>
  <c r="AE32" i="1" s="1"/>
  <c r="C34" i="1"/>
  <c r="C32" i="1"/>
  <c r="AT30" i="1"/>
  <c r="AS21" i="1"/>
  <c r="AS20" i="1"/>
  <c r="AS19" i="1"/>
  <c r="AS18" i="1"/>
  <c r="C30" i="1"/>
  <c r="R22" i="1"/>
  <c r="C22" i="1" s="1"/>
  <c r="R30" i="1"/>
  <c r="R29" i="1"/>
  <c r="C29" i="1" s="1"/>
  <c r="R28" i="1"/>
  <c r="C28" i="1" s="1"/>
  <c r="R27" i="1"/>
  <c r="C27" i="1" s="1"/>
  <c r="R26" i="1"/>
  <c r="C26" i="1" s="1"/>
  <c r="R25" i="1"/>
  <c r="C25" i="1" s="1"/>
  <c r="R24" i="1"/>
  <c r="C24" i="1" s="1"/>
  <c r="R23" i="1"/>
  <c r="C23" i="1" s="1"/>
  <c r="R21" i="1"/>
  <c r="C21" i="1" s="1"/>
  <c r="R20" i="1"/>
  <c r="C20" i="1" s="1"/>
  <c r="R19" i="1"/>
  <c r="C19" i="1" s="1"/>
  <c r="R18" i="1"/>
  <c r="C18" i="1" s="1"/>
  <c r="X18" i="1"/>
  <c r="Z18" i="1" s="1"/>
  <c r="F34" i="1"/>
  <c r="F33" i="1"/>
  <c r="F32" i="1"/>
  <c r="F30" i="1"/>
  <c r="F29" i="1"/>
  <c r="F28" i="1"/>
  <c r="F27" i="1"/>
  <c r="F26" i="1"/>
  <c r="F25" i="1"/>
  <c r="F24" i="1"/>
  <c r="F23" i="1"/>
  <c r="F22" i="1"/>
  <c r="F21" i="1"/>
  <c r="F20" i="1"/>
  <c r="F19" i="1"/>
  <c r="F18" i="1"/>
  <c r="AM30" i="1"/>
  <c r="AO30" i="1" s="1"/>
  <c r="AM28" i="1"/>
  <c r="AO28" i="1" s="1"/>
  <c r="AM25" i="1"/>
  <c r="AO25" i="1" s="1"/>
  <c r="AM24" i="1"/>
  <c r="AO24" i="1" s="1"/>
  <c r="AM23" i="1"/>
  <c r="AO23" i="1" s="1"/>
  <c r="AM22" i="1"/>
  <c r="AO22" i="1" s="1"/>
  <c r="AM21" i="1"/>
  <c r="AO21" i="1" s="1"/>
  <c r="AM20" i="1"/>
  <c r="AO20" i="1" s="1"/>
  <c r="AM19" i="1"/>
  <c r="AO19" i="1" s="1"/>
  <c r="AM18" i="1"/>
  <c r="AO18" i="1" s="1"/>
  <c r="AH30" i="1"/>
  <c r="AJ30" i="1" s="1"/>
  <c r="AH28" i="1"/>
  <c r="AJ28" i="1" s="1"/>
  <c r="AH27" i="1"/>
  <c r="AJ27" i="1" s="1"/>
  <c r="AH25" i="1"/>
  <c r="AH24" i="1"/>
  <c r="AJ24" i="1" s="1"/>
  <c r="AH23" i="1"/>
  <c r="AJ23" i="1" s="1"/>
  <c r="AH22" i="1"/>
  <c r="AJ22" i="1" s="1"/>
  <c r="AH21" i="1"/>
  <c r="AJ21" i="1" s="1"/>
  <c r="AH20" i="1"/>
  <c r="AJ20" i="1" s="1"/>
  <c r="AH19" i="1"/>
  <c r="AJ19" i="1" s="1"/>
  <c r="AH18" i="1"/>
  <c r="AJ18" i="1" s="1"/>
  <c r="AC30" i="1"/>
  <c r="AE30" i="1" s="1"/>
  <c r="AC27" i="1"/>
  <c r="AE27" i="1" s="1"/>
  <c r="AC26" i="1"/>
  <c r="AE26" i="1" s="1"/>
  <c r="AC25" i="1"/>
  <c r="AE25" i="1" s="1"/>
  <c r="AC24" i="1"/>
  <c r="AE24" i="1" s="1"/>
  <c r="AC23" i="1"/>
  <c r="AE23" i="1" s="1"/>
  <c r="AC22" i="1"/>
  <c r="AE22" i="1" s="1"/>
  <c r="AC21" i="1"/>
  <c r="AE21" i="1" s="1"/>
  <c r="AC20" i="1"/>
  <c r="AE20" i="1" s="1"/>
  <c r="AC19" i="1"/>
  <c r="AE19" i="1" s="1"/>
  <c r="AC18" i="1"/>
  <c r="AE18" i="1" s="1"/>
  <c r="X28" i="1"/>
  <c r="Z28" i="1" s="1"/>
  <c r="X26" i="1"/>
  <c r="Z26" i="1" s="1"/>
  <c r="X25" i="1"/>
  <c r="X24" i="1"/>
  <c r="X23" i="1"/>
  <c r="X22" i="1"/>
  <c r="X21" i="1"/>
  <c r="X20" i="1"/>
  <c r="Z20" i="1" s="1"/>
  <c r="X19" i="1"/>
  <c r="Z19" i="1" s="1"/>
  <c r="AO35" i="1" l="1"/>
  <c r="AR23" i="1"/>
  <c r="AT23" i="1" s="1"/>
  <c r="AT32" i="1"/>
  <c r="AT34" i="1"/>
  <c r="AR21" i="1"/>
  <c r="AT21" i="1" s="1"/>
  <c r="F31" i="1"/>
  <c r="F35" i="1"/>
  <c r="AR22" i="1"/>
  <c r="AT22" i="1" s="1"/>
  <c r="AR25" i="1"/>
  <c r="AT25" i="1" s="1"/>
  <c r="AR28" i="1"/>
  <c r="AT28" i="1" s="1"/>
  <c r="Z21" i="1"/>
  <c r="Z31" i="1" s="1"/>
  <c r="Z36" i="1" s="1"/>
  <c r="AR33" i="1"/>
  <c r="AR24" i="1"/>
  <c r="AT24" i="1" s="1"/>
  <c r="AR19" i="1"/>
  <c r="AT19" i="1" s="1"/>
  <c r="AR20" i="1"/>
  <c r="AT20" i="1" s="1"/>
  <c r="AS33" i="1"/>
  <c r="AE33" i="1"/>
  <c r="AE35" i="1" s="1"/>
  <c r="AJ35" i="1"/>
  <c r="AO31" i="1"/>
  <c r="AO36" i="1" s="1"/>
  <c r="AR18" i="1"/>
  <c r="AT18" i="1" s="1"/>
  <c r="AE31" i="1"/>
  <c r="AJ25" i="1"/>
  <c r="AJ31" i="1" s="1"/>
  <c r="F36" i="1" l="1"/>
  <c r="AT33" i="1"/>
  <c r="AT35" i="1" s="1"/>
  <c r="AE36" i="1"/>
  <c r="AT31" i="1"/>
  <c r="AT36" i="1" s="1"/>
  <c r="AJ36" i="1"/>
</calcChain>
</file>

<file path=xl/sharedStrings.xml><?xml version="1.0" encoding="utf-8"?>
<sst xmlns="http://schemas.openxmlformats.org/spreadsheetml/2006/main" count="412" uniqueCount="252">
  <si>
    <t>PROCESO
INSPECCIÓN, VIGILANCIA Y CONTROL</t>
  </si>
  <si>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</si>
  <si>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</si>
  <si>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</si>
  <si>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Subsecretaría de Gestión Local
Dirección de Gestión Policiva
Dirección de Gestión Administrativa Especial de Policía</t>
  </si>
  <si>
    <t>CONTROL DE CAMBIOS</t>
  </si>
  <si>
    <t>VERSIÓN</t>
  </si>
  <si>
    <t>FECHA</t>
  </si>
  <si>
    <t>DESCRIPCIÓN DE LA MODIFICACIÓN</t>
  </si>
  <si>
    <t>18 de febrero de 2021</t>
  </si>
  <si>
    <t>Publicación del plan de gestión aprobado. Caso HOLA: 155654</t>
  </si>
  <si>
    <t>25 de marzo de 2021</t>
  </si>
  <si>
    <t xml:space="preserve">De acuerdo con la solicitud y argumentos del Subsecretario de Gestión Local del día 25/03/2021, se modifica: 
1) Se incrementa la magnitud de la meta No. 6, pasando de 80 a 500 operativos de IVC, y en consecuencia la programación trimestral.
2) Se modifica la programación trimestral de la meta No. 10, pasando de una estrategia en el III trimestre al IV trimestre. 
3) Se modifica la programación trimestral de la meta No. 12, pasando de una estrategia en el I trimestre al II trimestre. </t>
  </si>
  <si>
    <t>27 de abril de 2021</t>
  </si>
  <si>
    <t xml:space="preserve">Para el primer trimestre de la vigencia 2021, el plan de gestión del proceso alcanzó un nivel de desempeño del 100% de acuerdo con lo programado, y del 18%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</si>
  <si>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</si>
  <si>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</si>
  <si>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</si>
  <si>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</si>
  <si>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</si>
  <si>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</si>
  <si>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</si>
  <si>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</si>
  <si>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</si>
  <si>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</si>
  <si>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</si>
  <si>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</si>
  <si>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</si>
  <si>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</si>
  <si>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</si>
  <si>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</si>
  <si>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</si>
  <si>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</si>
  <si>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</si>
  <si>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</si>
  <si>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</si>
  <si>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</si>
  <si>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</si>
  <si>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</si>
  <si>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</si>
  <si>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</si>
  <si>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</si>
  <si>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</si>
  <si>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</si>
  <si>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</si>
  <si>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</si>
  <si>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</si>
  <si>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</si>
  <si>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</si>
  <si>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</si>
  <si>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</si>
  <si>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</si>
  <si>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</si>
  <si>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</si>
  <si>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</si>
  <si>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</si>
  <si>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</si>
  <si>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Responder el 100% de las solicitudes de conceptos previos para juegos localizados de suerte y azar dentro de los 15 días hábiles siguientes a la radicación.</t>
  </si>
  <si>
    <t>Retadora (Mejora)</t>
  </si>
  <si>
    <t>% de solicitudes de conceptos previos para juegos localizados de suerte y azar</t>
  </si>
  <si>
    <t>Número de solicitudes de conceptos previos con respuesta a los requerimientos ciudadanos  en menos de 15 días hábiles</t>
  </si>
  <si>
    <t>Número de solicitudes)*100%</t>
  </si>
  <si>
    <t>Constante</t>
  </si>
  <si>
    <t>Conceptos previos resueltos en 15 días</t>
  </si>
  <si>
    <t>Eficiencia</t>
  </si>
  <si>
    <t xml:space="preserve">Radicacion de respuesta de las solicitudes </t>
  </si>
  <si>
    <t>Base de datos JACD</t>
  </si>
  <si>
    <t>Dirección para la Gestión Policiva (JACD)</t>
  </si>
  <si>
    <t>Informe de solicitudes y respuestas dadas sobre conceptos previos para juegos localizados de suerte y azar - JACD</t>
  </si>
  <si>
    <t>Durante los meses de enero y febrero, solamente se recibió una solicitud de concepto previo, la cual se tramitó dentro del término definido. 
En el mes de marzo no se recibieron solicitudes de concepto previo a través del aplicativo JACD ni por otra vía de comunicación.</t>
  </si>
  <si>
    <t>Consolidado de solicitudes</t>
  </si>
  <si>
    <t>Dar respuesta al 100% de las solicitudes para autorización de concursos de habilidad y destreza, en un término no mayor a 10 días hábiles de presentación de la radicación.</t>
  </si>
  <si>
    <t>% de solicitudes de autorización de concursos de habilidad y destreza</t>
  </si>
  <si>
    <t>Número de solicitudes de autorización de concursos de habilidad y destreza con respuesta  en menos de 10 días hábiles</t>
  </si>
  <si>
    <t xml:space="preserve"> Número de solicitudes)*100%</t>
  </si>
  <si>
    <t>Solicitudes de autorización de concursos de habilidad y destreza resueltos en 10 días</t>
  </si>
  <si>
    <t>Informe de solicitudes y respuestas dadas para autorización de concursos de habilidad y destreza  - JACD</t>
  </si>
  <si>
    <t xml:space="preserve">En enero y febrero se recibieron 19 solicitudes relacionadas con concursos, de las cuales 15 se tramitaron dentro de los términos establecidos y los otros  4 se encuentran en términos para responder; se emitieron 6 resoluciones dentro de los 15 casos que surtieron trámite, a saber las resoluciones: 4, 5, 7, 8, 9 y 10 de 2021
En marzo se recibieron 9 solicitudes relacionadas con concursos, todas con trámite surtido. Se  emitieron 4 resoluciones dentro de los 9 casos que surtieron trámite, a saber las resoluciones: 16, 17, 25 y 30 de 2021. </t>
  </si>
  <si>
    <t>Responder el 100% de las solicitudes de registro de parques de diversiones y atracciones o dispositivos de entretenimiento dentro de los 15 días hábiles siguientes a la radicación</t>
  </si>
  <si>
    <t xml:space="preserve">
% de solicitudes de registro de parques de diversiones y atracciones o dispositivos de entretenimiento</t>
  </si>
  <si>
    <t>Número de solicitudes de registro de parques de diversiones y atracciones o dispositivos de entretenimiento con respuesta en menos de 15 días hábiles</t>
  </si>
  <si>
    <t>Número de solicitudes )*100%</t>
  </si>
  <si>
    <t>Requerimientos resueltos en 15 días</t>
  </si>
  <si>
    <t>Informe de solicitudes de registros previos emitidos JACD</t>
  </si>
  <si>
    <t>En enero y febrero se recibieron 14 solicitudes relacionadas con registros previos, de las cuales 13 ya tienen respuesta, dentro de las cuales se emitieron 3 resoluciones, a saber las resoluciones: 6, 11 y 12 de 2021.
En marzo se recibieron 10 solicitudes relacionadas con registros previos, de las cuales 7 ya tienen respuesta,  dentro de las cuales se emitieron 4 actos administrativos, a saber las resoluciones: 14, 18, 19 y 32 de 2021.</t>
  </si>
  <si>
    <t>Responder el 100% de las solicitudes de delegados en el término de 10 días hábiles siguientes al requerimiento.</t>
  </si>
  <si>
    <t xml:space="preserve">
% de solicitudes de delegados </t>
  </si>
  <si>
    <t>Número de solicitudes con respuesta a las solicitudes de delegados en menos de 10 días hábiles</t>
  </si>
  <si>
    <t>Requerimientos resueltos en 10 días</t>
  </si>
  <si>
    <t>APLICATIVO JACD</t>
  </si>
  <si>
    <t>Informe de solicitudes y respuestas dadas para asignación de delegaciones  - JACD</t>
  </si>
  <si>
    <t>Durante el primer trimestre de 2021 se recibió un total de 157 solicitudes las cuales fueron atendidas dentro de los tiempos establecidos en la meta, alcanzando un cumplimiento del 100%.</t>
  </si>
  <si>
    <t>En abril se dio respuesta a 45 solicitudes efectuadas por los empresarios frente a la asignación de delegados, cumpliendo con el término establecido y dando respuesta al 100% de las solicitudes, de dichas solicitudes fueron creadas 172 supervisiones. En mayo se dio respuesta a 85 solicitudes efectuadas por los empresarios, frente a la asignación de delegados, cumpliendo con el término establecido y dando respuesta al 100% de las solicitudes, de dichas solicitudes fueron creadas 256 supervisiones y se asignaron 185 delegados (pagas) y 1 delegada para espectáculo. En junio ingresaron por aplicativo JACD 103 solicitudes de empresarios, en donde requieren la asignación de delegados para la supervisión de eventos, creando 294 delegaciones. En general se tramitaron todas las solicitudes, respondiendo el 100% de ellas y fueron atendidas en promedio el mismo día. De manera paralela se dio Trámite a 28 solicitudes de espectáculos remitidos por la Dirección Jurídica tramitando el 100% de ellas y creando 83 delegaciones.</t>
  </si>
  <si>
    <t>Gestión</t>
  </si>
  <si>
    <t>Notificación, avisos y ejecutoria de actos administrativos</t>
  </si>
  <si>
    <t>Número de notificaciones, avisos y ejecutorias de actos administrativos</t>
  </si>
  <si>
    <t>Suma</t>
  </si>
  <si>
    <t>Notificaciones, avisos y ejecutorias</t>
  </si>
  <si>
    <t>Eficacia</t>
  </si>
  <si>
    <t>Notificaciones, avisos y ejecutoria de actos administrativos</t>
  </si>
  <si>
    <t>Dirección para la Gestión Policiva.</t>
  </si>
  <si>
    <t>Dirección para la Gestión Policiva (Comparendo Ambiental)</t>
  </si>
  <si>
    <t>Base de datos de Comparendo Ambiental</t>
  </si>
  <si>
    <t>A 28 de febrero se consolida una sumatoria de 194 trámites entre 1ros avisos, 2dos avisos y constancias de ejecutoria. 
Durante el mes de marzo de 2021,  en colaboración con otras instancias de la Secretaría de Gobierno, se logró la publicación 592 avisos en página web (221 actuaciones corresponden a 1ros y 2dos avisos y constancias de ejecutoria adelantados por el equipo de trabajo de comparendo ambiental de la DGP).
El total para el primer trimestre del año fue de 786 actuaciones, cumpliendo satisfactoriamente la meta</t>
  </si>
  <si>
    <t>Constancia de publicación, memorandos de publicaciones, matriz de trabajo del equipo</t>
  </si>
  <si>
    <t>En el mes de abril se elaboraron por parte del equipo de Comparendo Ambiental, un total de 282 actuaciones administrativas, 211 constancias de ejecutoria y 71 avisos de publicación, completando con ello 1068. En el mes de mayo se elaboró 389 actuaciones administrativas, 322 constancias de ejecutoria, 27 Avisos 1 y 40 avisos 2, completando con ello 1.457 actuaciones. En el mes de junio se elaboró un total de 489 actuaciones administrativas discriminadas de la siguiente manera: 190 citaciones para notificación personal, 244 Avisos 1, 6 avisos 2 y 130 publicaciones, completando con ello 1.946 actuaciones. Dentro de la meta establecida para concluir el semestre, esta debería llegar a las 1.890 actuaciones administrativas, es decir que con corte a 30 de junio se adelantaron 56 actuaciones más de las inicialmente programadas.</t>
  </si>
  <si>
    <t>Operativos de IVC acompañados en materia de actividad económica</t>
  </si>
  <si>
    <t>Número de operativos de IVC acompañados en materia de actividad económica</t>
  </si>
  <si>
    <t xml:space="preserve">Suma </t>
  </si>
  <si>
    <t>actas de operativos</t>
  </si>
  <si>
    <t>Dirección para la Gestión Policiva (Actividad Económica)</t>
  </si>
  <si>
    <t>Matriz de seguimiento de operativos</t>
  </si>
  <si>
    <t>En el mes de enero se realizaron 21 operativos en total distribuidos así: Establecimientos de comercio (20) y Reunión clandestina (1) .
En el mes de febrero se acompañaron 46 operativos en total distribuidos así: Reacción inmediata (17), bares de alto impacto (12), establecimientos de comercio (1), parqueaderos (16)
En el mes de marzo se acompañaron 60 operativos en total distribuidos así: Reacción inmediata (5), bares de alto impacto (14), establecimientos de comercio (3), parqueaderos (38)</t>
  </si>
  <si>
    <t>Matriz consolidada de operativos</t>
  </si>
  <si>
    <t>Operativos de IVC acompañados en materia ambiental a establecimientos de comercio, así como  de recuperación de espacio público por disposición inadecuada de residuos mixtos.</t>
  </si>
  <si>
    <t>Número de operativos de IVC acompañados en materia ambiental a establecimientos de comercio, así como  de recuperación de espacio público por disposición inadecuada de residuos mixtos.</t>
  </si>
  <si>
    <t xml:space="preserve">Operativos de IVC acompañados en materia ambiental </t>
  </si>
  <si>
    <t>Dirección para la Gestión Policiva (Ambiental)</t>
  </si>
  <si>
    <t xml:space="preserve">En enero se realizaron 2 operativos: 27 de enero sobre tenencia de caninos; 27 de enero jornada de IVC a la explotación de yacimientos mineros, y transformación, transporte, almacenamiento y disposición final de materiales, en la cantera "LA SACAN".
En Febrero se realizaron 4 operativos: 12 de febrero, denuncias ciudadanas por un presunto caso de maltrato animal a dos caninos por parte de un habitante de calle; 17 de febrero, se participó en una acción de IVC a la explotación de yacimientos mineros, y transformación, transporte, almacenamiento y disposición final de materiales, en el sector "La Perdigona"; 25 de febrero se hizo acompañamiento al IDPYBA,  sobre un presunto caso de comercialización de animales silvestres en los alrededores de la plaza de mercado del Restrepo; 25 de febrero, se acompañó una jornada de IVC a 5 establecimientos dedicados a la comercialización de materiales de construcción, ubicados en el sector "La Perdigona".
En el mes de marzo se acompañaron 23 operativos: 8 de Acciones tendientes a la recuperación de espacio público en Parque Ecológico Distrital Humedal y zonas de ronda de cuerpos de agua, 4 de Acciones tendientes a la recuperación de espacio público por disposición inadecuada de residuos sólidos, 8 de Acciones de IVC a semovientes en espacio público, maltrato animal, tenencia inadecuada de animales, establecimientos de comercio veterinario y de venta de productos y subproductos de origen animal, al igual que lo relacionado con Protección y Bienestar Animal (Ley 1801 de 2016) y tres (3) operativos de Acciones tendientes a la inspección, vigilancia y control a la minería. </t>
  </si>
  <si>
    <t>Operativos de IVC  para el cumplimiento de las sentencias de río Bogotá y cerros orientales acompañados.</t>
  </si>
  <si>
    <t>Número de operativos de IVC para el cumplimiento de las sentencias de río Bogotá y cerros orientales articulados y/o acompañados</t>
  </si>
  <si>
    <t>Operativos de IVC para el cumplimiento de las sentencias de río Bogotá y cerros orientales acompañados</t>
  </si>
  <si>
    <t>Dirección para la Gestión Policiva (Fallos Judiciales)</t>
  </si>
  <si>
    <t>En el mes de enero se realizó un (1) operativo en la localidad de Chapinero.
En el mes de febrero se realizaron ocho (8) operativos en materia de cerros orientales: tres (3) en la localidad de Usaquén y cinco (5) en la localidad de Chapinero.
En el mes de marzo se acompañaron dieciocho (18) operativos con relación al cumplimiento del fallo de los cerros orientales y dos (2) operativos de IVC en el Río Bogotá específicamente en comemoración del día mundial de agua.</t>
  </si>
  <si>
    <t xml:space="preserve">Implementar un (1)  instrumento para el reporte y seguimiento a los operativos de Inspección, Vigilancia y Control realizados tanto por las Alcaldías locales como por el nivel central. </t>
  </si>
  <si>
    <t xml:space="preserve">Instrumento de reporte y seguimiento  a los operativos de Inspección, Vigilancia y Control </t>
  </si>
  <si>
    <t>Número de instrumentos de reporte y seguimiento  a los operativos de Inspección, Vigilancia y Control diseñados e implementados</t>
  </si>
  <si>
    <t>Instrumentos de reporte y seguimiento  a los operativos de Inspección, Vigilancia y Control diseñados e implementados.</t>
  </si>
  <si>
    <t>No programado</t>
  </si>
  <si>
    <t>Instrumento de reporte y seguimiento implementadpo</t>
  </si>
  <si>
    <t>Dirección para la Gestión Policiva (Análisis de información)</t>
  </si>
  <si>
    <t>Reporte con informacion de los operativos</t>
  </si>
  <si>
    <t>Se elaboró el Plan Estratégico de Inspección, Vigilancia y Control, donde se desarrollaron los siguientes conceptos: Frentes de Acción, Estrategia, Componentes, líneas de Intervención, Operativos de IVC y los instrumentos de seguimiento, monitoreo y toma de decisiones. Dicho plan permite unificar conceptos respectos a las acciones de IVC que deben ser reportadas. 
Así mismo, se realizó jornada de trabajo con Equipo de IVC de las Alcaldías Locales en el proceso de actualización de los procedimientos en la cual se socializó el Modelo de Gestión para el Fortalecimiento de la Convivencia.
Se estructuró e implementó una herramienta tecnológica para el reporte, consolidación y seguimiento de los operativos de IVC que se acompañan desde la Dirección para la Gestión Policiva: el link habilitado es el siguiente: https://dgp-sdg.wixsite.com/dgp-microsite/acceso-descarga-registros-ivc . Con la implementación de esta herramienta se privilegia el uso de la tecnología como medio para contar con un repositorio de información en tiempo real y estandarizada.</t>
  </si>
  <si>
    <t>Actas de reunión, archivo de presentación, documento</t>
  </si>
  <si>
    <t xml:space="preserve">Se elaboró el instrumento para el reporte y seguimiento a los operativos de IVC realizados por las Alcaldías Locales, para registrar los tres momentos de las acciones y operativos de IVC: Momento de Planeación: Se elaboró un formulario donde las Alcaldías locales pueden registrar previamente los operativos, grupos de trabajo y temáticas que se planifican con anticipación. Momento Líneas de Intervención: Se elaboraron los formularios por las líneas de intervención previstas en el Plan Estratégico de IVC, se debe diligenciar durante el desarrollo del operativo de IVC. Reporte Informativo: Son los resultados de las intervenciones permite observar la información recolectada, es el momento posterior a los operativos de IVC. Cabe señalar que el instrumento es básicamente un aplicativo desarrollado con formularios de "Google Forms" en el cual registran los operativos del nivel central como de las localidades. Adicionalmente se realizaron reuniones con las alcaldías locales, en las cuales se preguntó por el desempeño de las metas de IVC y el desempeño de la Alcaldía, se socializó el Instrumento de Reporte y Seguimiento de los Planes de Gestión y se comparó con el reporte trimestral de los Planes de Gestión. En la segunda jornada de trabajo se solucionaron dudas y dificultades en el diligenciamiento y cargue de los soportes completando la socialización de las 20 Alcaldías Locales. </t>
  </si>
  <si>
    <t>Matriz con instrumento, archivos de presentación</t>
  </si>
  <si>
    <t>Implementar  2 estrategias de preservación del espacio público</t>
  </si>
  <si>
    <t>Estrategias de preservación espacio público</t>
  </si>
  <si>
    <t xml:space="preserve">Número de estrategias de preservación espacio público diseñadas e implementadas </t>
  </si>
  <si>
    <t xml:space="preserve">Estrategias diseñadas e implementadas </t>
  </si>
  <si>
    <t>2 documentos de estretegias de preservación del espacio publico</t>
  </si>
  <si>
    <t>Subsecretaría de Gestión Local</t>
  </si>
  <si>
    <t xml:space="preserve">Link de lo publicacion de los documentos que contienen las estrategias de  preservación del espacio público </t>
  </si>
  <si>
    <t>No programada</t>
  </si>
  <si>
    <t>No programada para el I Trimestre de 2021.</t>
  </si>
  <si>
    <t>Documento de estrategia y documentos de socialización e implementación: actas y presentaciones</t>
  </si>
  <si>
    <t>Realizar trámite de notificación y devolución al 100% de los expedientes radicados en la Dirección en un tiempo igual o menor a 80 días hábiles a partir de proferida la decisión en segunda instancia</t>
  </si>
  <si>
    <t>Porcentaje de expedientes notificados y devueltos en un tiempo igual o menor a 80 días hábiles</t>
  </si>
  <si>
    <t>Número de expedientes notificados y devueltos en un tiempo igual o menor a  80 días hábiles</t>
  </si>
  <si>
    <t>Número de expedientes repartidos para trámite de notificación)*100%</t>
  </si>
  <si>
    <t>Expedientes notificados y devueltos en un tiempo igual o menor a  80 días hábiles</t>
  </si>
  <si>
    <t xml:space="preserve">Informe de seguimiento </t>
  </si>
  <si>
    <t>Archivo compartido en one drive</t>
  </si>
  <si>
    <t>Dirección para la Gestión Administrativa Especial de Policía, equipo de notificaciones.</t>
  </si>
  <si>
    <t>Formato controlado movimiento interno de expedientes, archivo compartido en one drive.</t>
  </si>
  <si>
    <t>De los 99 expedientes que tienen decisión de fondo y que fueron notificados y devueltos durante el periodo comprendido entre el 1 de enero y el 31 de marzo de 2021,  96 fueron devueltos en un tiempo igual o menor a 80 días, así: 
Enero: Devueltos 22 - Igual o menor a 80 días: 21                                                               
Febrero: Devueltos 28 - Igual o menor a 80 días: 28                                                           
Marzo: Devueltos 49 - Igual o menor a 80 días: 47</t>
  </si>
  <si>
    <t>Matriz consolidada de trámites</t>
  </si>
  <si>
    <t xml:space="preserve">De los expedientes con decisión de fondo, notificados y devueltos en el segundo trimestre de 2021, los expedientes tuvieron un tiempo de devolución igual o inferior a 80 días hábiles a partir de proferida la decisión en segunda instancia. Se anexa relación de expedientes, indicando para cada uno el trámite de notificación realizado y la trazabilidad de su devolución mediante el AGD. 
Abril: 19 expedientes. Mayo: 30 expedientes. Junio: 40 expedientes. 
</t>
  </si>
  <si>
    <t>Implementar una (1) estrategia de articulación y sostenibilidad que promuevan el cumplimiento de las normas en materia de actividad económica entre las Alcaldías Locales, Asociaciones y Establecimientos de Comercio a través de la socialización de los requisitos de la ley 1801 de 2016.</t>
  </si>
  <si>
    <t xml:space="preserve">Estrategias de articulación y sostenibilidad </t>
  </si>
  <si>
    <t xml:space="preserve">Número de estrategias de articulación y sostenibilidad diseñadas e implementadas </t>
  </si>
  <si>
    <t>Estrategias diseñadas e implementadas</t>
  </si>
  <si>
    <t>Documentos que contienen la estrategia de articulación y sostenibilidad</t>
  </si>
  <si>
    <t xml:space="preserve">Documento que contiene la estrategia de articulación y sostenibilidad. </t>
  </si>
  <si>
    <t>Documentos que conforman la estrategia</t>
  </si>
  <si>
    <t>Crear un (1) procedimiento que contenga la estrategia de control a ocupaciones ilegales en la franja de adecuación y la reserva forestal y normalizarlo en el sistema de gestión institucional</t>
  </si>
  <si>
    <t xml:space="preserve">Procedimiento que contenga la estrategia de control a ocupaciones ilegales en la franja de adecuación y la reserva forestal </t>
  </si>
  <si>
    <t>Número de procedimientos que contengan la estrategia de control a ocupaciones ilegales en la franja de adecuación y la reserva forestal formulados</t>
  </si>
  <si>
    <t>Procedimiento formalizado dentro del MIPG</t>
  </si>
  <si>
    <t>Procedimiento normalizado por el Sistema de gestion de la entidad</t>
  </si>
  <si>
    <t>Dirección para la Gestión Policiva (Fallos Judiciales) - Subsecretaría de Gestión Local (Espacio Público y Ocupaciones Ilegales)</t>
  </si>
  <si>
    <t>MATIZ publicacion del Procedimiento formalizado en el MIPG</t>
  </si>
  <si>
    <t>Durante el período se adelanta una mesa técnica para revisar el alcance de la meta y socializar con el equipo de trabajo los avances alcanzados hasta la fecha y determinar el responsable del acompañamiento por parte de la Dirección de Planeación. Se adelanta el montaje del procedimiento en el formato del Sistema Integrado de Gestión de la Secretaría, y se realiza la socialización al equipo de apoyo delegado por la Dirección para brindar el acompañamiento, este último realiza la revisión de los componentes que justifican la elaboración del procedimiento, las actividades y el flujograma, como resultado se hace una retroalimentación y proponen un plan de trabajo a través de un cronograma para el logro de esta meta. Se anexa primera versión del avance del procedimiento.</t>
  </si>
  <si>
    <t>Borrador del procedimiento</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</si>
  <si>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</si>
  <si>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</si>
  <si>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</si>
  <si>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</si>
  <si>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</si>
  <si>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</si>
  <si>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</si>
  <si>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</si>
  <si>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</si>
  <si>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</si>
  <si>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</si>
  <si>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Asessora de Planeación</t>
  </si>
  <si>
    <t>Listas de chequeo al cumplimiento de criterios ambientales remitidos por la OAP</t>
  </si>
  <si>
    <t>T2</t>
  </si>
  <si>
    <t>Actualización documental</t>
  </si>
  <si>
    <t>Número de documentos actualizados del proceso</t>
  </si>
  <si>
    <t>Número de documentos programados a actualizar en el plan de trabajo)*100</t>
  </si>
  <si>
    <t>suma</t>
  </si>
  <si>
    <t xml:space="preserve">Documentos con actualización en el LMD </t>
  </si>
  <si>
    <t xml:space="preserve">Casos Hola de actualización generados
Listado Maestro de Documentos 
Matiz </t>
  </si>
  <si>
    <t xml:space="preserve">Para el I Trimestre de 2021, el proceso actualizó 13 documentos, así: GET-IVC-MR matriz de riesgos de inspección, vigilancia y control, GET-IVC-P002 trámite, estudio, sustanciación e impulso de asuntos de competencia de la DGAEP, GET-IVC-P004 	procedimiento para realizar las notificaciones de las decisiones adoptadas por la DGAEP, GET-IVC-F041 relación consecutiva de autos, GET-IVC-F054 trazabilidad de expedientes tramitados, GET-IVC-F059 formato movimiento interno de expedientes para trámite, GET-IVC-F060 formato relación consecutiva de decisiones, GET-IVC-F061 formato acto administrativo, GET-IVC-F062 formato auto de trámite, GET-IVC-F063 formato providencia, GET-IVC-F064 formato notificación personal, GET-IVC-F065 formato edicto, GET-IVC-F066 formato constancia ejecutoria. De la revisión realizada por el proceso, de los 117 documentos vigentes, 23 fueron recientemente actualizados o no requieren actualización. </t>
  </si>
  <si>
    <t>Listado maestro de documentos - MATIZ</t>
  </si>
  <si>
    <t>T3</t>
  </si>
  <si>
    <t>Participar del 100% de las capacitaciones que se realicen en gestión de riesgos, planes de mejora, y sistema de gestión institucional</t>
  </si>
  <si>
    <t>Partipación en capacitaciones</t>
  </si>
  <si>
    <t>Número de capacitaciones en las que se participó</t>
  </si>
  <si>
    <t>Número de capacitaciones convocadas)*100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</si>
  <si>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</si>
  <si>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</si>
  <si>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</si>
  <si>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</si>
  <si>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</si>
  <si>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</si>
  <si>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</si>
  <si>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</si>
  <si>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</si>
  <si>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</si>
  <si>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</si>
  <si>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</si>
  <si>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Implementar estrategias de Gobierno Abierto y transparencia, haciendo uso de herramientas de las TIC para su divulgación, como parte del fortalecimiento de la relación entre la ciudadanía y el gobierno.</t>
  </si>
  <si>
    <t>Decreciente</t>
  </si>
  <si>
    <t>Efectividad</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</si>
  <si>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</si>
  <si>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</si>
  <si>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La meta avanza de acuerdo con la programación</t>
  </si>
  <si>
    <t>Para el mes de abril se realizaron 17 operativos en IVC ambiental y minería ilegal Acciones tendientes a la recuperación de espacio público en PEDH (Parque Ecológico Distrital Humedal) y zonas de ronda de cuerpos de agua : 7 operativos Acciones de IVC a establecimientos de comercio de llantas, materiales reciclables, de medicina veterinaria y de distribución de productos y subproductos cárnicos; al igual que lo relacionado con Protección y Bienestar Animal (Ley 1801 de 2016): 7 operativos Acciones tendientes a la inspección, vigilancia y control a la minería : 3 operativos. 
Para el mes de mayo se realizaron 20 operativos en IVC ambiental y minería ilegal, los cuales se relacionan con las siguientes temáticas: Acciones tendientes a la recuperación de espacio público en PEDH (Parque Ecológico Distrital Humedal) y zonas de ronda de cuerpos de agua : 10 operativos Acciones de IVC a establecimientos de comercio de llantas, materiales reciclables, de medicina veterinaria y de distribución de productos y subproductos cárnicos; al igual que lo relacionado con Protección y Bienestar Animal (Ley 1801 de 2016): 6 operativos Acciones tendientes a la recuperación de espacio público por disposición inadecuada de residuos sólidos: 4 operativos.
Para el mes de junio se realizaron 22 operativos en IVC ambiental y minería ilegal, los cuales se relacionan con las siguientes temáticas: Acciones tendientes a la recuperación de espacio público en PEDH (Parque Ecológico Distrital Humedal) y zonas de ronda de cuerpos de agua : 2 operativos Acciones de IVC a establecimientos de comercio de llantas, materiales reciclables, de medicina veterinaria y de distribución de productos y subproductos cárnicos; al igual que lo relacionado con Protección y Bienestar Animal (Ley 1801 de 2016): 12 operativos Acciones tendientes a la recuperación de espacio público por disposición inadecuada de residuos sólidos: 4 operativos Acciones tendientes a la inspección, vigilancia y control a la minería: 4 operativos.</t>
  </si>
  <si>
    <t xml:space="preserve">Para el trimestre se adelantaron las actividades de: estrategias priorizadas por el grupo de actividad económica, se ajustan y crean aplicativos de registro y se realiza un número de operativos superior a la proyección de las metas del plan de gestión. Lo anterior teniendo en cuenta las restricciones por el tercer pico de la pandemia. actividades de inspección, vigilancia y control en las líneas de intervención, con el objeto de verificar el cumplimiento de los establecimientos de comercio de los requisitos de funcionamiento generales de la ley 1801 de 2016, así mismo teniendo en cuenta cada una de las actividades económicas se realiza verificación de cumplimiento a requisitos especiales de cada actividad, de otro lado en la línea de intervención de la emergencia sanitaria se atendieron las quejas ciudadanas por posible incumplimiento a la normatividad con el equipo de reacción inmediata.
El total de operativos por mes, se desagrega de la siguiente manera:
Abril. Total: 84. Obras y Urbanismo: 2 Metrología Legal: 7 Bares de alto impacto: 8 Parqueaderos y bicicletas: 6 COVID-19: 61.
Mayo. Total: 90. Obras y Urbanismo: 6 Metrología Legal: 29 Bares de alto impacto: 4 Parqueaderos y bicicletas: 6 Establecimientos de comercio: 22 Parques de diversiones: 16 COVID-19: 7.
Junio. Total: 97. Obras y Urbanismo: 3 Metrología Legal: 40 Bares de alto impacto: 23 Parqueaderos y bicicletas: 20 Establecimientos de comercio: 6 COVID-19: 5.
</t>
  </si>
  <si>
    <t>En el mes de abril se acompañaron quince (15) operativos: con relación al cumplimiento del fallo de los cerros orientales se apoyaron (14) operativos y con respecto a operativos de IVC en Río Bogotá se acompañó (1) Operativo. 
En el mes de mayo se acompañaron nueve (9) operativos: con relación al cumplimiento del fallo de los cerros orientales se apoyaron (9) operativos y con respecto a operativos de IVC en Río Bogotá no se acompañaron operativos. 
En el mes de junio se acompañaron (25) operativos: Con relación al cumplimiento del fallo de los cerros orientales se apoyaron (19) operativos. Con respecto a operativos de IVC en Río Bogotá se acompañaron (6) operativos.</t>
  </si>
  <si>
    <t>En el trimestre se recibieron ocho (8)  solicitudes de concepto previo a través del aplicativo JACD y por radicación directa en el CDI, de las cuales seis (6) cuentan con respuesta con destino al solicitante. Las dos (2) restantes se encuentra en términos para proyectar la respuesta. De esta forma se registra cumplimiento del 100% de la meta.</t>
  </si>
  <si>
    <t>En el trimestre se recibieron 27  solicitudes relacionadas con concursos, de las cuales todas cuenta con respuesta con destino al solicitante bajo los radicados orfeo señalados en la base de datos que se registran en las evidencia. De esta forma se registra cumplimiento del 100% de la meta.</t>
  </si>
  <si>
    <t>En el trimestre se recibieron 29  solicitudes drelacionadas con registros previos, de las cuales quedan pendiente de respuesta seis (6), que están dentro de los términos de la meta para su trámite y en ese sentido, todas las solicitudes con respuesta se hicieron cumpliendo con los tiempos de la meta en un 100% de los casos.</t>
  </si>
  <si>
    <t>La Dirección para la Gestión Policiva a través de los grupos funcionales de Planeación y de IVC Actividad Económica realizó el Documento técnico donde se estructura la Estrategia de IVC – Asertivo, el documento está compuesto por la introducción, análisis y diagnóstico de la situación encontrada, plan de acción, objetivos, alcance de la estrategia y cronograma de implementación. El Documento elaborado por la Dirección para la Gestión Policiva tiene como objetivo principal, implementar su nueva Estrategia de Actualización y Socialización Normativa (Ley 1801 de 2016, la resolución 53956 de 2013) con el objetivo de generar un espacio de participación entre las Alcaldías Locales, las Asociaciones, agremiaciones y ciudadanos para promover una comunicación compresiva entre las partes que promueva el auto control y la asertividad para el cumplimiento normativo. 
Así mismo, la Estrategia se implementó con FENALCO, en el Consejo de Protección al Consumidor y con las Alcaldías Locales en las capacitaciones del Plan Estratégico de IVC.</t>
  </si>
  <si>
    <t>La meta avanza de acuerdo con la programación. Se ha dado repsuesta a las solicitudes de conceptos previos para juegos localizados de suerte y azar dentro de los 15 días hábiles siguientes a la radicación.</t>
  </si>
  <si>
    <t>Se han atendido 55  solicitudes relacionadas con concursos, de las cuales todas cuenta con respuesta con destino al solicitante bajo los radicados orfeo señalados en la base de datos que se registran en las evidencia. De esta forma se registra cumplimiento del 50% de la meta en lo corrido de la vigencia.</t>
  </si>
  <si>
    <t>Se han atendido 47 solicitudes de registro de parques de diversiones y atracciones o dispositivos de entretenimiento.</t>
  </si>
  <si>
    <t>Se ha dado respuesta al 100% de las solicitudes de delegados en el término de 10 días hábiles siguientes al requerimiento.</t>
  </si>
  <si>
    <t>La meta avanza de acuerdo con la programación. Se han atendido 1946 trámites de  notificación, avisos y ejecutoria de actos administrativos, derivados de los comparendos ambientales impuestos bajo la ley 1259 de 2008, Decreto 346 y 539 de 2014.</t>
  </si>
  <si>
    <t xml:space="preserve">Se ha realizado el acompañamiento a 398 operativos de inspección, vigilancia y control en materia de actividad económica con  las autoridades a cargo de la Secretaría de Gobierno, entidades Distritales y Nacionales. </t>
  </si>
  <si>
    <t xml:space="preserve">Meta Cumplida. Se han acompañado 88 operativos de IVC en materia ambiental a establecimientos de comercio. </t>
  </si>
  <si>
    <t>La meta presenta una ejecución superior a la programada. Se han atendido 78 operativos de IVC de río Bogotá y cerros orientales.</t>
  </si>
  <si>
    <t xml:space="preserve">Meta cumplida. Se elaboró el instrumento para el reporte y seguimiento a los operativos de IVC realizados por las Alcaldías Locales, para registrar los tres momentos de las acciones y operativos de IVC: Momento de Planeación: Se elaboró un formulario donde las Alcaldías locales pueden registrar previamente los operativos, grupos de trabajo y temáticas que se planifican con anticipación. Momento Líneas de Intervención: Se elaboraron los formularios por las líneas de intervención previstas en el Plan Estratégico de IVC, se debe diligenciar durante el desarrollo del operativo de IVC. Reporte Informativo: Son los resultados de las intervenciones permite observar la información recolectada, es el momento posterior a los operativos de IVC. Cabe señalar que el instrumento es básicamente un aplicativo desarrollado con formularios de "Google Forms" en el cual registran los operativos del nivel central como de las localidades. Adicionalmente se realizaron reuniones con las alcaldías locales, en las cuales se preguntó por el desempeño de las metas de IVC y el desempeño de la Alcaldía, se socializó el Instrumento de Reporte y Seguimiento de los Planes de Gestión y se comparó con el reporte trimestral de los Planes de Gestión. En la segunda jornada de trabajo se solucionaron dudas y dificultades en el diligenciamiento y cargue de los soportes completando la socialización de las 20 Alcaldías Locales. </t>
  </si>
  <si>
    <t>La estrategia de la carrera 7 fue aprobada por el Subsecretario e implementada según lo estructurado.
Es así como en febrero se presentó y aprobó la estrategia por parte del subsecretario y Durante los meses de febrero a julio 9 de 2021, se adelantaron mesas de trabajo interinstitucional para plantear la problemática evidenciada en el eje de la carrera 7 y en la cliclovía de las carreras 5 y 6 entre calles 24 y 10. En dichas reuniones se logró el compromiso institucional de apoyar logísticamente para hacer presencia institucional en las zonas antes descrita, los domingos y festivos para mejorar la movilidad y evitar tanto aglomeraciones como accidentes. En tal sentido, la estrategia fue diseñada y estructurada. Simplemente para fines informativos, se programó una prueba piloto que posteriormente se debió cancelar en atención a una manifestación de la comunidad LGTI los días 4 y 5 de julio de 2021. 2. Estrategia domiciliarios. Ya se estructuró la estrategia pendiente asignación de una reunión para exponerla al Subsecretario y sustentarla para su aprobación.</t>
  </si>
  <si>
    <t xml:space="preserve">La meta avanza de acuerdo con la programación. Se han tramitado las notificaciones y devolución de expedientes dentro del tiempo establecido. </t>
  </si>
  <si>
    <t>Meta cumplida. La Dirección para la Gestión Policiva a través de los grupos funcionales de Planeación y de IVC Actividad Económica realizó el Documento técnico donde se estructura la Estrategia de IVC – Asertivo, el documento está compuesto por la introducción, análisis y diagnóstico de la situación encontrada, plan de acción, objetivos, alcance de la estrategia y cronograma de implementación. El Documento elaborado por la Dirección para la Gestión Policiva tiene como objetivo principal, implementar su nueva Estrategia de Actualización y Socialización Normativa (Ley 1801 de 2016, la resolución 53956 de 2013) con el objetivo de generar un espacio de participación entre las Alcaldías Locales, las Asociaciones, agremiaciones y ciudadanos para promover una comunicación compresiva entre las partes que promueva el auto control y la asertividad para el cumplimiento normativo. 
Así mismo, la Estrategia se implementó con FENALCO, en el Consejo de Protección al Consumidor y con las Alcaldías Locales en las capacitaciones del Plan Estratégico de IVC.</t>
  </si>
  <si>
    <t>La meta avanza de acuerdo con la programación. Se está documentando un procedimiento que contenga la estrategia de control a ocupaciones ilegales en la franja de adecuación y la reserva forestal y normalizarlo en el sistema de gestión institucional.</t>
  </si>
  <si>
    <t>Dirección Jurídica
Total servidores reportados:  43
Participación encuesta huella: 34
Reporte consumo de papel al mes de junio
Participación actividades ambientales: día del agua (0), energías renovables (13), buenas prácticas ambientales (12)
Participaci
Dirección para la Gestión Policiva 
Total servidores reportados: 244
Participación encuesta huella: 70, porcentaje de participación 29%
Reporte consumo de papel a mayo
Participación actividades ambientales: día del agua (26), energías renovables (11), buenas prácticas ambientales (7): porcentaje de particpación 18%
Participación actividades movilidad: Ley probici (0), malla vial (1)
Dirección para la Gestión Administrativa Especial de Policía
Total de servidores públicos: 24 personas
Huella de carbono: 23 personas responden la encuesta.
Participantes actividades ambientales: Sistema de acueducto de Bogotá (1), Energías renovables(2), buenas practicas ambientales(16).- 19 participaciones
Participantes movilidad sostenible: Ciclorutas y Ley pro-bici - 0 participaciones
Participación semana ambiental: 14 participaciones</t>
  </si>
  <si>
    <t>Reporte de gestión ambiental OAP</t>
  </si>
  <si>
    <t xml:space="preserve">El proceso actualizó los siguienes documentos:  GET-IVC-P007 Procedimiento gestión de multas y cobro persuasivo, GET-IVC-F020 Formato control de multas, GET-IVC-F022 Constancia de agotamiento de etapa de cobro persuasivo, GET-IVC-F024 Invitación pago voluntario, GET-IVC-F067 Auto de inicio de cobro persuasivo, GET-IVC-F068 Comunicación declaración incumplimiento de acuerdo de pago, GET-IVC-F069 Resolución acuerdo de pago, GET-IVC-F070	Resolución terminación proceso de cobro persuasivo, GET-IVC-F071 Resolución declara incumplimiento y liquida multa, y documento GET-IVC-IN014 Instrucciones para el Uso del Aplicativo ARCO, para un total de 10 documentos en el segundo trimestre,  lo cual representa el 25% de lo programado para el periodo. </t>
  </si>
  <si>
    <t>El proceso asistió a la capacitación brindada a los promotores de mejora, en la que se brindaron lineamientos sobre la gestión de riesgos, planes de mejora, planeación institucional y PAAC.</t>
  </si>
  <si>
    <t>30 de julio de 2021</t>
  </si>
  <si>
    <t>Para el segundo trimestre de la vigencia 2021, el plan de gestión del proceso alcanzó un nivel de desempeño del 93,55% de acuerdo con lo programado, y del 65,03% acumulado para la vigencia.</t>
  </si>
  <si>
    <t>Actualizar el 100% los documentos del proceso conforme al plan de trabajo definido.</t>
  </si>
  <si>
    <t>27 de septiembre de 2021</t>
  </si>
  <si>
    <t>Adelantar 2.990 trámites de notificación, avisos y ejecutoria de actos administrativos, derivados de los comparendos ambientales impuestos bajo la Ley 1259 de 2008, Decreto 346 y 539 de 2014</t>
  </si>
  <si>
    <t xml:space="preserve">Acompañar setecientos veinticuatro (724) operativos de inspección, vigilancia y control en materia de actividad económica con  las autoridades a cargo de la Secretaría de Gobierno, entidades Distritales y Nacionales. </t>
  </si>
  <si>
    <t xml:space="preserve">Acompañar 188 operativos de Inspección, Vigilancia y Control- IVC en materia ambiental a establecimientos de comercio (De llantas, bodegas de reciclaje, clínicas veterinarias y venta de animales vivos, de cárnicos y aquellos relacionados con la minería) en lo relacionado con el cumplimiento a lo establecido en la Ley 1801 para el funcionamiento de dichos establecimientos; así como de recuperación de espacio público por disposición inadecuada de residuos mixtos. </t>
  </si>
  <si>
    <t xml:space="preserve">Se modifica la magnitud total y programación de las metas No. 5, 6, 7 y 8 del plan de gestión de acuerdo con la solicitud y justificación presentada por la Subsecretaría de Gestión Local, en comunicación del día 22/09/2021, así:  i) La meta No. 5 "Adelantar 4.000 trámites de notificación, avisos y ejecutoria de actos administrativos, derivados de los comparendos ambientales impuestos bajo la ley 1259 DE 2008, DECRETO 346 Y 539 DE 2014", disminuyendo a 2.990 trámites;  ii) La meta No. 6 "Acompañar quinientos  (500) operativos de inspección, vigilancia y control en materia de actividad económica con  las autoridades a cargo de la Secretaría de Gobierno, entidades Distritales y Nacionales" aumentando a 724 operativos; iii) La meta No. 7 "Acompañar  ochenta (80) operativos de Inspección, Vigilancia y Control- IVC..." aumentando a 188 operativos; iv) La meta No. 8 "Acompañar 127 operativos de inspección, vigilancia y control para el cumplimiento de las sentencias de río Bogotá y cerros orientales" aumentando a 158 operativos. </t>
  </si>
  <si>
    <t>Acompañar 158 operativos de inspección, vigilancia y control para el cumplimiento de las sentencias de río Bogotá y cerros orientales.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</si>
</sst>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15" x14ac:knownFonts="1">
    <font>
      <sz val="11"/>
      <color theme="1"/>
      <name val="Calibri"/>
      <family val="2"/>
      <scheme val="minor"/>
    </font>
    <font>
      <sz val="11"/>
      <color indexed="8"/>
      <name val="Calibri Light"/>
      <family val="2"/>
    </font>
    <font>
      <b/>
      <sz val="11"/>
      <color indexed="8"/>
      <name val="Calibri Light"/>
      <family val="2"/>
    </font>
    <font>
      <sz val="11"/>
      <name val="Calibri Light"/>
      <family val="2"/>
    </font>
    <font>
      <sz val="11"/>
      <color theme="1"/>
      <name val="Calibri"/>
      <family val="2"/>
      <scheme val="minor"/>
    </font>
    <font>
      <b/>
      <sz val="11"/>
      <color theme="1"/>
      <name val="Calibri Light"/>
      <family val="2"/>
      <scheme val="major"/>
    </font>
    <font>
      <sz val="11"/>
      <color theme="1"/>
      <name val="Calibri Light"/>
      <family val="2"/>
      <scheme val="major"/>
    </font>
    <font>
      <sz val="9"/>
      <color rgb="FF323130"/>
      <name val="Segoe UI"/>
      <family val="2"/>
    </font>
    <font>
      <sz val="1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b/>
      <sz val="14"/>
      <color theme="1"/>
      <name val="Calibri Light"/>
      <family val="2"/>
      <scheme val="major"/>
    </font>
    <font>
      <sz val="12"/>
      <color theme="1"/>
      <name val="Calibri Light"/>
      <family val="2"/>
      <scheme val="major"/>
    </font>
    <font>
      <sz val="14"/>
      <color theme="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4" tint="0.79998168889431442"/>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cellStyleXfs>
  <cellXfs count="289">
    <xf numFmtId="0" fontId="0" fillId="0" borderId="0" xfId="0"/>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9" fontId="6" fillId="0" borderId="1" xfId="0" applyNumberFormat="1" applyFont="1" applyBorder="1" applyAlignment="1" applyProtection="1">
      <alignment horizontal="center" vertical="center" wrapText="1"/>
      <protection locked="0"/>
    </xf>
    <xf numFmtId="9" fontId="6" fillId="0" borderId="1" xfId="3"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7" fillId="0" borderId="0" xfId="0" applyFont="1" applyProtection="1">
      <protection hidden="1"/>
    </xf>
    <xf numFmtId="0" fontId="5" fillId="2" borderId="1" xfId="0" applyFont="1" applyFill="1" applyBorder="1" applyAlignment="1" applyProtection="1">
      <alignment horizontal="center" wrapText="1"/>
      <protection hidden="1"/>
    </xf>
    <xf numFmtId="0" fontId="6" fillId="0" borderId="1" xfId="0" applyFont="1" applyBorder="1" applyAlignment="1" applyProtection="1">
      <alignment horizontal="center" wrapText="1"/>
      <protection hidden="1"/>
    </xf>
    <xf numFmtId="0" fontId="5" fillId="2" borderId="3" xfId="0" applyFont="1" applyFill="1" applyBorder="1" applyAlignment="1" applyProtection="1">
      <alignment horizontal="center" vertical="center" wrapText="1"/>
      <protection hidden="1"/>
    </xf>
    <xf numFmtId="9" fontId="5" fillId="2" borderId="1" xfId="0" applyNumberFormat="1"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1" xfId="0" applyFont="1" applyBorder="1" applyAlignment="1" applyProtection="1">
      <alignment horizontal="left" vertical="center" wrapText="1"/>
      <protection hidden="1"/>
    </xf>
    <xf numFmtId="9" fontId="6" fillId="0" borderId="1" xfId="0" applyNumberFormat="1" applyFont="1" applyBorder="1" applyAlignment="1" applyProtection="1">
      <alignment horizontal="center" vertical="center" wrapText="1"/>
      <protection hidden="1"/>
    </xf>
    <xf numFmtId="1" fontId="6" fillId="0" borderId="1" xfId="2" applyNumberFormat="1" applyFont="1" applyBorder="1" applyAlignment="1" applyProtection="1">
      <alignment horizontal="center" vertical="center" wrapText="1"/>
      <protection hidden="1"/>
    </xf>
    <xf numFmtId="10" fontId="6" fillId="0" borderId="1" xfId="3" applyNumberFormat="1" applyFont="1" applyBorder="1" applyAlignment="1" applyProtection="1">
      <alignment horizontal="center" vertical="center" wrapText="1"/>
      <protection hidden="1"/>
    </xf>
    <xf numFmtId="10" fontId="6" fillId="0" borderId="1" xfId="0" applyNumberFormat="1" applyFont="1" applyBorder="1" applyAlignment="1" applyProtection="1">
      <alignment horizontal="left" vertical="center" wrapText="1"/>
      <protection hidden="1"/>
    </xf>
    <xf numFmtId="9" fontId="6" fillId="0" borderId="2" xfId="0" applyNumberFormat="1" applyFont="1" applyBorder="1" applyAlignment="1" applyProtection="1">
      <alignment horizontal="center" vertical="center" wrapText="1"/>
      <protection hidden="1"/>
    </xf>
    <xf numFmtId="0" fontId="6" fillId="0" borderId="3" xfId="0" applyFont="1" applyBorder="1" applyAlignment="1" applyProtection="1">
      <alignment horizontal="left" vertical="center" wrapText="1"/>
      <protection hidden="1"/>
    </xf>
    <xf numFmtId="9" fontId="6" fillId="0" borderId="1" xfId="0" applyNumberFormat="1" applyFont="1" applyBorder="1" applyAlignment="1" applyProtection="1">
      <alignment horizontal="left" vertical="center" wrapText="1"/>
      <protection hidden="1"/>
    </xf>
    <xf numFmtId="9" fontId="6" fillId="0" borderId="1" xfId="3" applyFont="1" applyBorder="1" applyAlignment="1" applyProtection="1">
      <alignment horizontal="center" vertical="center" wrapText="1"/>
      <protection hidden="1"/>
    </xf>
    <xf numFmtId="1" fontId="6" fillId="0" borderId="1" xfId="0" applyNumberFormat="1" applyFont="1" applyBorder="1" applyAlignment="1" applyProtection="1">
      <alignment horizontal="center" vertical="center" wrapText="1"/>
      <protection hidden="1"/>
    </xf>
    <xf numFmtId="1" fontId="6" fillId="0" borderId="1" xfId="1" applyNumberFormat="1" applyFont="1" applyBorder="1" applyAlignment="1" applyProtection="1">
      <alignment horizontal="center" vertical="center" wrapText="1"/>
      <protection hidden="1"/>
    </xf>
    <xf numFmtId="1" fontId="6" fillId="0" borderId="2" xfId="1" applyNumberFormat="1" applyFont="1" applyBorder="1" applyAlignment="1" applyProtection="1">
      <alignment horizontal="center" vertical="center" wrapText="1"/>
      <protection hidden="1"/>
    </xf>
    <xf numFmtId="9" fontId="6" fillId="0" borderId="2" xfId="1" applyNumberFormat="1" applyFont="1" applyBorder="1" applyAlignment="1" applyProtection="1">
      <alignment horizontal="center" vertical="center" wrapText="1"/>
      <protection hidden="1"/>
    </xf>
    <xf numFmtId="0" fontId="8" fillId="0" borderId="1" xfId="0" applyFont="1" applyBorder="1" applyAlignment="1" applyProtection="1">
      <alignment horizontal="left" vertical="center" wrapText="1"/>
      <protection hidden="1"/>
    </xf>
    <xf numFmtId="41" fontId="6" fillId="0" borderId="1" xfId="2" applyFont="1" applyBorder="1" applyAlignment="1" applyProtection="1">
      <alignment horizontal="center" vertical="center" wrapText="1"/>
      <protection hidden="1"/>
    </xf>
    <xf numFmtId="1" fontId="6" fillId="0" borderId="2" xfId="2" applyNumberFormat="1" applyFont="1" applyBorder="1" applyAlignment="1" applyProtection="1">
      <alignment horizontal="center" vertical="center" wrapText="1"/>
      <protection hidden="1"/>
    </xf>
    <xf numFmtId="9" fontId="6" fillId="0" borderId="2" xfId="3" applyFont="1" applyBorder="1" applyAlignment="1" applyProtection="1">
      <alignment horizontal="center" vertical="center" wrapText="1"/>
      <protection hidden="1"/>
    </xf>
    <xf numFmtId="2" fontId="6" fillId="0" borderId="1" xfId="2" applyNumberFormat="1" applyFont="1" applyBorder="1" applyAlignment="1" applyProtection="1">
      <alignment horizontal="center" vertical="center" wrapText="1"/>
      <protection hidden="1"/>
    </xf>
    <xf numFmtId="0" fontId="9" fillId="2" borderId="4" xfId="0" applyFont="1" applyFill="1" applyBorder="1" applyAlignment="1" applyProtection="1">
      <alignment vertical="center"/>
      <protection hidden="1"/>
    </xf>
    <xf numFmtId="9" fontId="9" fillId="2" borderId="4" xfId="3" applyFont="1" applyFill="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5" xfId="0" applyFont="1" applyBorder="1" applyAlignment="1" applyProtection="1">
      <alignment horizontal="left" vertical="center" wrapText="1"/>
      <protection hidden="1"/>
    </xf>
    <xf numFmtId="9" fontId="10" fillId="0" borderId="5" xfId="0" applyNumberFormat="1" applyFont="1" applyBorder="1" applyAlignment="1" applyProtection="1">
      <alignment horizontal="center" vertical="center" wrapText="1"/>
      <protection hidden="1"/>
    </xf>
    <xf numFmtId="9" fontId="10" fillId="0" borderId="5" xfId="3" applyFont="1" applyBorder="1" applyAlignment="1" applyProtection="1">
      <alignment horizontal="center" vertical="center" wrapText="1"/>
      <protection hidden="1"/>
    </xf>
    <xf numFmtId="0" fontId="10" fillId="4" borderId="5" xfId="0" applyFont="1" applyFill="1" applyBorder="1" applyAlignment="1" applyProtection="1">
      <alignment horizontal="left" vertical="center" wrapText="1"/>
      <protection hidden="1"/>
    </xf>
    <xf numFmtId="9" fontId="10" fillId="4" borderId="5" xfId="0" applyNumberFormat="1" applyFont="1" applyFill="1" applyBorder="1" applyAlignment="1" applyProtection="1">
      <alignment horizontal="center" vertical="center" wrapText="1"/>
      <protection hidden="1"/>
    </xf>
    <xf numFmtId="0" fontId="10" fillId="0" borderId="6" xfId="0" applyFont="1" applyBorder="1" applyAlignment="1" applyProtection="1">
      <alignment horizontal="left"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left" vertical="center" wrapText="1"/>
      <protection hidden="1"/>
    </xf>
    <xf numFmtId="9" fontId="10" fillId="0" borderId="1" xfId="3" applyFont="1" applyBorder="1" applyAlignment="1" applyProtection="1">
      <alignment horizontal="center" vertical="center" wrapText="1"/>
      <protection hidden="1"/>
    </xf>
    <xf numFmtId="0" fontId="10" fillId="4" borderId="1" xfId="0" applyFont="1" applyFill="1" applyBorder="1" applyAlignment="1" applyProtection="1">
      <alignment horizontal="left" vertical="center" wrapText="1"/>
      <protection hidden="1"/>
    </xf>
    <xf numFmtId="9" fontId="10" fillId="4" borderId="1" xfId="3" applyNumberFormat="1" applyFont="1" applyFill="1" applyBorder="1" applyAlignment="1" applyProtection="1">
      <alignment horizontal="center" vertical="center" wrapText="1"/>
      <protection hidden="1"/>
    </xf>
    <xf numFmtId="9" fontId="10" fillId="4" borderId="1" xfId="3" applyFont="1" applyFill="1" applyBorder="1" applyAlignment="1" applyProtection="1">
      <alignment horizontal="center" vertical="center" wrapText="1"/>
      <protection hidden="1"/>
    </xf>
    <xf numFmtId="0" fontId="10" fillId="0" borderId="7" xfId="0" applyFont="1" applyBorder="1" applyAlignment="1" applyProtection="1">
      <alignment horizontal="left" vertical="center" wrapText="1"/>
      <protection hidden="1"/>
    </xf>
    <xf numFmtId="0" fontId="11" fillId="2" borderId="1" xfId="0" applyFont="1" applyFill="1" applyBorder="1" applyAlignment="1" applyProtection="1">
      <alignment vertical="center" wrapText="1"/>
      <protection hidden="1"/>
    </xf>
    <xf numFmtId="9" fontId="11" fillId="2" borderId="1" xfId="3" applyFont="1" applyFill="1" applyBorder="1" applyAlignment="1" applyProtection="1">
      <alignment horizontal="center" vertical="center" wrapText="1"/>
      <protection hidden="1"/>
    </xf>
    <xf numFmtId="0" fontId="12" fillId="3" borderId="1" xfId="0" applyFont="1" applyFill="1" applyBorder="1" applyAlignment="1" applyProtection="1">
      <alignment vertical="center" wrapText="1"/>
      <protection hidden="1"/>
    </xf>
    <xf numFmtId="9" fontId="12" fillId="3" borderId="1" xfId="3" applyFont="1" applyFill="1" applyBorder="1" applyAlignment="1" applyProtection="1">
      <alignment horizontal="center" vertical="center" wrapText="1"/>
      <protection hidden="1"/>
    </xf>
    <xf numFmtId="9" fontId="6" fillId="0" borderId="3" xfId="0" applyNumberFormat="1" applyFont="1" applyBorder="1" applyAlignment="1" applyProtection="1">
      <alignment horizontal="center" vertical="center" wrapText="1"/>
      <protection hidden="1"/>
    </xf>
    <xf numFmtId="1" fontId="6" fillId="0" borderId="3" xfId="2" applyNumberFormat="1" applyFont="1" applyBorder="1" applyAlignment="1" applyProtection="1">
      <alignment horizontal="center" vertical="center" wrapText="1"/>
      <protection hidden="1"/>
    </xf>
    <xf numFmtId="9" fontId="6" fillId="0" borderId="3" xfId="2" applyNumberFormat="1" applyFont="1" applyBorder="1" applyAlignment="1" applyProtection="1">
      <alignment horizontal="center" vertical="center" wrapText="1"/>
      <protection hidden="1"/>
    </xf>
    <xf numFmtId="9" fontId="6" fillId="0" borderId="3" xfId="3" applyFont="1" applyBorder="1" applyAlignment="1" applyProtection="1">
      <alignment horizontal="center" vertical="center" wrapText="1"/>
      <protection hidden="1"/>
    </xf>
    <xf numFmtId="9" fontId="10" fillId="0" borderId="8" xfId="3" applyFont="1" applyBorder="1" applyAlignment="1" applyProtection="1">
      <alignment horizontal="center" vertical="center" wrapText="1"/>
      <protection hidden="1"/>
    </xf>
    <xf numFmtId="9" fontId="10" fillId="0" borderId="3" xfId="3" applyFont="1" applyBorder="1" applyAlignment="1" applyProtection="1">
      <alignment horizontal="center" vertical="center" wrapText="1"/>
      <protection hidden="1"/>
    </xf>
    <xf numFmtId="9" fontId="11" fillId="2" borderId="3" xfId="0" applyNumberFormat="1" applyFont="1" applyFill="1" applyBorder="1" applyAlignment="1" applyProtection="1">
      <alignment horizontal="center" vertical="center" wrapText="1"/>
      <protection hidden="1"/>
    </xf>
    <xf numFmtId="9" fontId="12" fillId="3" borderId="9" xfId="3" applyFont="1" applyFill="1" applyBorder="1" applyAlignment="1" applyProtection="1">
      <alignment horizontal="center" vertical="center" wrapText="1"/>
      <protection hidden="1"/>
    </xf>
    <xf numFmtId="0" fontId="13" fillId="2" borderId="4" xfId="0" applyFont="1" applyFill="1" applyBorder="1" applyAlignment="1" applyProtection="1">
      <alignment vertical="center" wrapText="1"/>
      <protection hidden="1"/>
    </xf>
    <xf numFmtId="0" fontId="13" fillId="2" borderId="10" xfId="0" applyFont="1" applyFill="1" applyBorder="1" applyAlignment="1" applyProtection="1">
      <alignment vertical="center" wrapText="1"/>
      <protection hidden="1"/>
    </xf>
    <xf numFmtId="9" fontId="10" fillId="0" borderId="11" xfId="3" applyFont="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0" fillId="0" borderId="11"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10" fillId="0" borderId="2" xfId="0" applyFont="1" applyBorder="1" applyAlignment="1" applyProtection="1">
      <alignment horizontal="left" vertical="center" wrapText="1"/>
      <protection hidden="1"/>
    </xf>
    <xf numFmtId="9" fontId="11" fillId="2" borderId="1" xfId="0" applyNumberFormat="1"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3" fillId="2" borderId="2" xfId="0" applyFont="1" applyFill="1" applyBorder="1" applyAlignment="1" applyProtection="1">
      <alignment vertical="center" wrapText="1"/>
      <protection hidden="1"/>
    </xf>
    <xf numFmtId="9" fontId="12" fillId="3" borderId="4" xfId="3" applyFont="1" applyFill="1" applyBorder="1" applyAlignment="1" applyProtection="1">
      <alignment horizontal="center" vertical="center" wrapText="1"/>
      <protection hidden="1"/>
    </xf>
    <xf numFmtId="0" fontId="12" fillId="3" borderId="4" xfId="0" applyFont="1" applyFill="1" applyBorder="1" applyAlignment="1" applyProtection="1">
      <alignment vertical="center" wrapText="1"/>
      <protection hidden="1"/>
    </xf>
    <xf numFmtId="0" fontId="12" fillId="3" borderId="10" xfId="0" applyFont="1" applyFill="1" applyBorder="1" applyAlignment="1" applyProtection="1">
      <alignment vertical="center" wrapText="1"/>
      <protection hidden="1"/>
    </xf>
    <xf numFmtId="0" fontId="5" fillId="5"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9" fontId="6" fillId="0" borderId="13" xfId="0" applyNumberFormat="1" applyFont="1" applyBorder="1" applyAlignment="1" applyProtection="1">
      <alignment horizontal="center" vertical="center" wrapText="1"/>
      <protection hidden="1"/>
    </xf>
    <xf numFmtId="9" fontId="6" fillId="0" borderId="5" xfId="3" applyFont="1" applyBorder="1" applyAlignment="1" applyProtection="1">
      <alignment horizontal="center" vertical="center" wrapText="1"/>
      <protection hidden="1"/>
    </xf>
    <xf numFmtId="0" fontId="6" fillId="0" borderId="5" xfId="0" applyFont="1" applyBorder="1" applyAlignment="1" applyProtection="1">
      <alignment horizontal="justify" vertical="center" wrapText="1"/>
      <protection hidden="1"/>
    </xf>
    <xf numFmtId="0" fontId="6" fillId="0" borderId="14" xfId="0"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0" fontId="6" fillId="0" borderId="14" xfId="0" applyFont="1" applyBorder="1" applyAlignment="1" applyProtection="1">
      <alignment horizontal="justify" vertical="center" wrapText="1"/>
      <protection hidden="1"/>
    </xf>
    <xf numFmtId="0" fontId="6" fillId="0" borderId="0" xfId="0" applyFont="1" applyAlignment="1" applyProtection="1">
      <alignment horizontal="left" vertical="center" wrapText="1"/>
      <protection hidden="1"/>
    </xf>
    <xf numFmtId="0" fontId="6" fillId="0" borderId="1" xfId="0" applyFont="1" applyBorder="1" applyAlignment="1" applyProtection="1">
      <alignment horizontal="justify" vertical="center" wrapText="1"/>
      <protection hidden="1"/>
    </xf>
    <xf numFmtId="0" fontId="6" fillId="0" borderId="2" xfId="0" applyFont="1" applyBorder="1" applyAlignment="1" applyProtection="1">
      <alignment horizontal="center" vertical="center" wrapText="1"/>
      <protection hidden="1"/>
    </xf>
    <xf numFmtId="0" fontId="6" fillId="0" borderId="2" xfId="0" applyFont="1" applyBorder="1" applyAlignment="1" applyProtection="1">
      <alignment horizontal="justify" vertical="center" wrapText="1"/>
      <protection hidden="1"/>
    </xf>
    <xf numFmtId="2" fontId="6" fillId="0" borderId="3" xfId="2" applyNumberFormat="1" applyFont="1" applyBorder="1" applyAlignment="1" applyProtection="1">
      <alignment horizontal="center" vertical="center" wrapText="1"/>
      <protection hidden="1"/>
    </xf>
    <xf numFmtId="2" fontId="6" fillId="0" borderId="1" xfId="0" applyNumberFormat="1" applyFont="1" applyBorder="1" applyAlignment="1" applyProtection="1">
      <alignment horizontal="center" vertical="center" wrapText="1"/>
      <protection hidden="1"/>
    </xf>
    <xf numFmtId="2" fontId="6" fillId="0" borderId="3" xfId="1" applyNumberFormat="1" applyFont="1" applyBorder="1" applyAlignment="1" applyProtection="1">
      <alignment horizontal="center" vertical="center" wrapText="1"/>
      <protection hidden="1"/>
    </xf>
    <xf numFmtId="0" fontId="13" fillId="0" borderId="0" xfId="0" applyFont="1" applyAlignment="1" applyProtection="1">
      <alignment vertical="center" wrapText="1"/>
      <protection hidden="1"/>
    </xf>
    <xf numFmtId="9" fontId="10" fillId="0" borderId="8" xfId="0" applyNumberFormat="1" applyFont="1" applyBorder="1" applyAlignment="1" applyProtection="1">
      <alignment horizontal="center" vertical="center" wrapText="1"/>
      <protection hidden="1"/>
    </xf>
    <xf numFmtId="0" fontId="10" fillId="0" borderId="11" xfId="0" applyFont="1" applyBorder="1" applyAlignment="1" applyProtection="1">
      <alignment horizontal="justify" vertical="center" wrapText="1"/>
      <protection hidden="1"/>
    </xf>
    <xf numFmtId="0" fontId="10" fillId="0" borderId="12" xfId="0" applyFont="1" applyBorder="1" applyAlignment="1" applyProtection="1">
      <alignment horizontal="center" vertical="center" wrapText="1"/>
      <protection hidden="1"/>
    </xf>
    <xf numFmtId="0" fontId="10" fillId="0" borderId="0" xfId="0" applyFont="1" applyAlignment="1" applyProtection="1">
      <alignment vertical="center" wrapText="1"/>
      <protection hidden="1"/>
    </xf>
    <xf numFmtId="9" fontId="10" fillId="0" borderId="3"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justify" vertical="center" wrapText="1"/>
      <protection hidden="1"/>
    </xf>
    <xf numFmtId="0" fontId="10" fillId="0" borderId="2" xfId="0" applyFont="1" applyBorder="1" applyAlignment="1" applyProtection="1">
      <alignment horizontal="center" vertical="center" wrapText="1"/>
      <protection hidden="1"/>
    </xf>
    <xf numFmtId="0" fontId="14" fillId="0" borderId="0" xfId="0" applyFont="1" applyAlignment="1" applyProtection="1">
      <alignment vertical="center" wrapText="1"/>
      <protection hidden="1"/>
    </xf>
    <xf numFmtId="9" fontId="10" fillId="0" borderId="15" xfId="3" applyFont="1" applyBorder="1" applyAlignment="1" applyProtection="1">
      <alignment horizontal="center" vertical="center" wrapText="1"/>
      <protection hidden="1"/>
    </xf>
    <xf numFmtId="9" fontId="10" fillId="0" borderId="16" xfId="3" applyFont="1" applyBorder="1" applyAlignment="1" applyProtection="1">
      <alignment horizontal="center" vertical="center" wrapText="1"/>
      <protection hidden="1"/>
    </xf>
    <xf numFmtId="9" fontId="9" fillId="2" borderId="17" xfId="3" applyFont="1" applyFill="1" applyBorder="1" applyAlignment="1" applyProtection="1">
      <alignment vertical="center" wrapText="1"/>
      <protection hidden="1"/>
    </xf>
    <xf numFmtId="9" fontId="9" fillId="2" borderId="18" xfId="3" applyFont="1" applyFill="1" applyBorder="1" applyAlignment="1" applyProtection="1">
      <alignment horizontal="center" vertical="center" wrapText="1"/>
      <protection hidden="1"/>
    </xf>
    <xf numFmtId="0" fontId="13" fillId="2" borderId="18" xfId="0" applyFont="1" applyFill="1" applyBorder="1" applyAlignment="1" applyProtection="1">
      <alignment vertical="center" wrapText="1"/>
      <protection hidden="1"/>
    </xf>
    <xf numFmtId="0" fontId="13" fillId="2" borderId="19" xfId="0" applyFont="1" applyFill="1" applyBorder="1" applyAlignment="1" applyProtection="1">
      <alignment vertical="center" wrapText="1"/>
      <protection hidden="1"/>
    </xf>
    <xf numFmtId="0" fontId="6" fillId="0" borderId="1" xfId="0" applyFont="1" applyBorder="1" applyAlignment="1" applyProtection="1">
      <alignment horizontal="center" vertical="top" wrapText="1"/>
      <protection hidden="1"/>
    </xf>
    <xf numFmtId="0" fontId="6" fillId="0" borderId="13"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xf numFmtId="9" fontId="6" fillId="0" borderId="5" xfId="3" applyFont="1" applyBorder="1" applyAlignment="1" applyProtection="1">
      <alignment horizontal="center" vertical="center" wrapText="1"/>
      <protection locked="0"/>
    </xf>
    <xf numFmtId="0" fontId="6" fillId="0" borderId="5" xfId="0" applyFont="1" applyBorder="1" applyAlignment="1" applyProtection="1">
      <alignment horizontal="justify" vertical="center" wrapText="1"/>
      <protection locked="0"/>
    </xf>
    <xf numFmtId="0" fontId="6" fillId="0" borderId="14" xfId="0" applyFont="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8" borderId="9" xfId="0" applyFont="1" applyFill="1" applyBorder="1" applyAlignment="1" applyProtection="1">
      <alignment horizontal="center" vertical="center" wrapText="1"/>
      <protection hidden="1"/>
    </xf>
    <xf numFmtId="0" fontId="5" fillId="8" borderId="4"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5" fillId="9" borderId="9" xfId="0"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9" borderId="10" xfId="0" applyFont="1" applyFill="1" applyBorder="1" applyAlignment="1" applyProtection="1">
      <alignment horizontal="center" vertical="center" wrapText="1"/>
      <protection hidden="1"/>
    </xf>
    <xf numFmtId="9" fontId="9" fillId="2" borderId="18"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justify" vertical="center" wrapText="1"/>
      <protection locked="0"/>
    </xf>
    <xf numFmtId="9" fontId="12" fillId="3" borderId="4" xfId="0" applyNumberFormat="1" applyFont="1" applyFill="1" applyBorder="1" applyAlignment="1" applyProtection="1">
      <alignment horizontal="center" vertical="center" wrapText="1"/>
      <protection hidden="1"/>
    </xf>
    <xf numFmtId="0" fontId="5" fillId="3" borderId="20" xfId="0" applyFont="1" applyFill="1" applyBorder="1" applyAlignment="1" applyProtection="1">
      <alignment horizontal="center" vertical="center" wrapText="1"/>
      <protection hidden="1"/>
    </xf>
    <xf numFmtId="0" fontId="6" fillId="0" borderId="6"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5" fillId="5" borderId="16" xfId="0" applyFont="1" applyFill="1" applyBorder="1" applyAlignment="1" applyProtection="1">
      <alignment horizontal="center" vertical="center" wrapText="1"/>
      <protection hidden="1"/>
    </xf>
    <xf numFmtId="9" fontId="6" fillId="0" borderId="21" xfId="0" applyNumberFormat="1" applyFont="1" applyBorder="1" applyAlignment="1" applyProtection="1">
      <alignment horizontal="center" vertical="center" wrapText="1"/>
      <protection hidden="1"/>
    </xf>
    <xf numFmtId="9" fontId="6" fillId="0" borderId="16" xfId="0" applyNumberFormat="1" applyFont="1" applyBorder="1" applyAlignment="1" applyProtection="1">
      <alignment horizontal="center" vertical="center" wrapText="1"/>
      <protection hidden="1"/>
    </xf>
    <xf numFmtId="1" fontId="6" fillId="0" borderId="16" xfId="2" applyNumberFormat="1" applyFont="1" applyBorder="1" applyAlignment="1" applyProtection="1">
      <alignment horizontal="center" vertical="center" wrapText="1"/>
      <protection hidden="1"/>
    </xf>
    <xf numFmtId="9" fontId="6" fillId="0" borderId="16" xfId="2" applyNumberFormat="1" applyFont="1" applyBorder="1" applyAlignment="1" applyProtection="1">
      <alignment horizontal="center" vertical="center" wrapText="1"/>
      <protection hidden="1"/>
    </xf>
    <xf numFmtId="2" fontId="6" fillId="0" borderId="16" xfId="2" applyNumberFormat="1" applyFont="1" applyBorder="1" applyAlignment="1" applyProtection="1">
      <alignment horizontal="center" vertical="center" wrapText="1"/>
      <protection hidden="1"/>
    </xf>
    <xf numFmtId="9" fontId="6" fillId="0" borderId="1" xfId="0" applyNumberFormat="1" applyFont="1" applyBorder="1" applyAlignment="1" applyProtection="1">
      <alignment horizontal="center" vertical="center" wrapText="1"/>
      <protection locked="0" hidden="1"/>
    </xf>
    <xf numFmtId="9" fontId="6" fillId="0" borderId="1" xfId="2" applyNumberFormat="1" applyFont="1" applyBorder="1" applyAlignment="1" applyProtection="1">
      <alignment horizontal="center" vertical="center" wrapText="1"/>
      <protection locked="0" hidden="1"/>
    </xf>
    <xf numFmtId="9" fontId="9" fillId="2" borderId="1" xfId="0" applyNumberFormat="1" applyFont="1" applyFill="1" applyBorder="1" applyAlignment="1" applyProtection="1">
      <alignment horizontal="center" vertical="center" wrapText="1"/>
      <protection hidden="1"/>
    </xf>
    <xf numFmtId="9" fontId="10" fillId="0" borderId="2" xfId="3"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locked="0" hidden="1"/>
    </xf>
    <xf numFmtId="0" fontId="10" fillId="0" borderId="11" xfId="0" applyFont="1" applyBorder="1" applyAlignment="1" applyProtection="1">
      <alignment horizontal="justify" vertical="center" wrapText="1"/>
      <protection locked="0"/>
    </xf>
    <xf numFmtId="9" fontId="10" fillId="0" borderId="12" xfId="3" applyFont="1" applyBorder="1" applyAlignment="1" applyProtection="1">
      <alignment horizontal="center" vertical="center" wrapText="1"/>
      <protection hidden="1"/>
    </xf>
    <xf numFmtId="0" fontId="5" fillId="7" borderId="7"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13" fillId="2" borderId="20" xfId="0" applyFont="1" applyFill="1" applyBorder="1" applyAlignment="1" applyProtection="1">
      <alignment vertical="center" wrapText="1"/>
      <protection hidden="1"/>
    </xf>
    <xf numFmtId="0" fontId="10" fillId="0" borderId="22" xfId="0" applyFont="1" applyBorder="1" applyAlignment="1" applyProtection="1">
      <alignment horizontal="center" vertical="center" wrapText="1"/>
      <protection hidden="1"/>
    </xf>
    <xf numFmtId="0" fontId="10" fillId="0" borderId="7" xfId="0" applyFont="1" applyBorder="1" applyAlignment="1" applyProtection="1">
      <alignment horizontal="center" vertical="center" wrapText="1"/>
      <protection hidden="1"/>
    </xf>
    <xf numFmtId="0" fontId="13" fillId="2" borderId="7" xfId="0" applyFont="1" applyFill="1" applyBorder="1" applyAlignment="1" applyProtection="1">
      <alignment vertical="center" wrapText="1"/>
      <protection hidden="1"/>
    </xf>
    <xf numFmtId="0" fontId="12" fillId="3" borderId="20" xfId="0" applyFont="1" applyFill="1" applyBorder="1" applyAlignment="1" applyProtection="1">
      <alignment vertical="center" wrapText="1"/>
      <protection hidden="1"/>
    </xf>
    <xf numFmtId="0" fontId="6" fillId="0" borderId="2" xfId="0" applyFont="1" applyBorder="1" applyAlignment="1" applyProtection="1">
      <alignment horizontal="justify" vertical="center" wrapText="1"/>
      <protection locked="0"/>
    </xf>
    <xf numFmtId="9" fontId="9" fillId="2" borderId="17" xfId="3" applyFont="1" applyFill="1" applyBorder="1" applyAlignment="1" applyProtection="1">
      <alignment horizontal="right" vertical="center" wrapText="1"/>
      <protection hidden="1"/>
    </xf>
    <xf numFmtId="164" fontId="10" fillId="4" borderId="1" xfId="3" applyNumberFormat="1" applyFont="1" applyFill="1" applyBorder="1" applyAlignment="1" applyProtection="1">
      <alignment horizontal="center" vertical="center" wrapText="1"/>
      <protection hidden="1"/>
    </xf>
    <xf numFmtId="164" fontId="10" fillId="0" borderId="3" xfId="3" applyNumberFormat="1" applyFont="1" applyFill="1" applyBorder="1" applyAlignment="1" applyProtection="1">
      <alignment horizontal="center" vertical="center" wrapText="1"/>
      <protection hidden="1"/>
    </xf>
    <xf numFmtId="164" fontId="10" fillId="0" borderId="1" xfId="3" applyNumberFormat="1" applyFont="1" applyFill="1" applyBorder="1" applyAlignment="1" applyProtection="1">
      <alignment horizontal="center" vertical="center" wrapText="1"/>
      <protection hidden="1"/>
    </xf>
    <xf numFmtId="9" fontId="10" fillId="0" borderId="1" xfId="3" applyFont="1" applyFill="1" applyBorder="1" applyAlignment="1" applyProtection="1">
      <alignment horizontal="center" vertical="center" wrapText="1"/>
      <protection hidden="1"/>
    </xf>
    <xf numFmtId="0" fontId="10" fillId="0" borderId="1" xfId="0" applyFont="1" applyFill="1" applyBorder="1" applyAlignment="1" applyProtection="1">
      <alignment horizontal="left" vertical="center" wrapText="1"/>
      <protection hidden="1"/>
    </xf>
    <xf numFmtId="164" fontId="10" fillId="0" borderId="1" xfId="3" applyNumberFormat="1" applyFont="1" applyBorder="1" applyAlignment="1" applyProtection="1">
      <alignment horizontal="center" vertical="center" wrapText="1"/>
      <protection hidden="1"/>
    </xf>
    <xf numFmtId="0" fontId="10" fillId="0" borderId="2" xfId="0" applyFont="1" applyFill="1" applyBorder="1" applyAlignment="1" applyProtection="1">
      <alignment horizontal="left" vertical="center" wrapText="1"/>
      <protection hidden="1"/>
    </xf>
    <xf numFmtId="0" fontId="10" fillId="0" borderId="12" xfId="0" applyFont="1" applyBorder="1" applyAlignment="1" applyProtection="1">
      <alignment horizontal="justify" vertical="center" wrapText="1"/>
      <protection locked="0"/>
    </xf>
    <xf numFmtId="10" fontId="6" fillId="0" borderId="5" xfId="3" applyNumberFormat="1"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2" fontId="6" fillId="0" borderId="1" xfId="3" applyNumberFormat="1" applyFont="1" applyBorder="1" applyAlignment="1" applyProtection="1">
      <alignment horizontal="center" vertical="center" wrapText="1"/>
      <protection hidden="1"/>
    </xf>
    <xf numFmtId="1" fontId="6" fillId="0" borderId="1" xfId="3" applyNumberFormat="1" applyFont="1" applyBorder="1" applyAlignment="1" applyProtection="1">
      <alignment horizontal="center" vertical="center" wrapText="1"/>
      <protection hidden="1"/>
    </xf>
    <xf numFmtId="0" fontId="8" fillId="0" borderId="2"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hidden="1"/>
    </xf>
    <xf numFmtId="164" fontId="10" fillId="0" borderId="11" xfId="3" applyNumberFormat="1" applyFont="1" applyBorder="1" applyAlignment="1" applyProtection="1">
      <alignment horizontal="center" vertical="center" wrapText="1"/>
      <protection hidden="1"/>
    </xf>
    <xf numFmtId="10" fontId="10" fillId="0" borderId="1" xfId="3" applyNumberFormat="1" applyFont="1" applyBorder="1" applyAlignment="1" applyProtection="1">
      <alignment horizontal="center" vertical="center" wrapText="1"/>
      <protection hidden="1"/>
    </xf>
    <xf numFmtId="10" fontId="9" fillId="2" borderId="18" xfId="0" applyNumberFormat="1" applyFont="1" applyFill="1" applyBorder="1" applyAlignment="1" applyProtection="1">
      <alignment horizontal="center" vertical="center" wrapText="1"/>
      <protection hidden="1"/>
    </xf>
    <xf numFmtId="10" fontId="10" fillId="0" borderId="11" xfId="3" applyNumberFormat="1" applyFont="1" applyBorder="1" applyAlignment="1" applyProtection="1">
      <alignment horizontal="center" vertical="center" wrapText="1"/>
      <protection hidden="1"/>
    </xf>
    <xf numFmtId="10" fontId="9" fillId="2" borderId="1" xfId="0" applyNumberFormat="1" applyFont="1" applyFill="1" applyBorder="1" applyAlignment="1" applyProtection="1">
      <alignment horizontal="center" vertical="center" wrapText="1"/>
      <protection hidden="1"/>
    </xf>
    <xf numFmtId="10" fontId="12" fillId="3" borderId="4" xfId="0" applyNumberFormat="1" applyFont="1" applyFill="1" applyBorder="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left" vertical="center" wrapText="1"/>
      <protection hidden="1"/>
    </xf>
    <xf numFmtId="0" fontId="6" fillId="4" borderId="0" xfId="0" applyFont="1" applyFill="1" applyAlignment="1" applyProtection="1">
      <alignment wrapText="1"/>
      <protection hidden="1"/>
    </xf>
    <xf numFmtId="0" fontId="6" fillId="4" borderId="0"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justify" vertical="center" wrapText="1"/>
      <protection hidden="1"/>
    </xf>
    <xf numFmtId="0" fontId="6" fillId="0" borderId="1" xfId="0" applyFont="1" applyBorder="1" applyAlignment="1" applyProtection="1">
      <alignment horizontal="justify" vertical="top" wrapText="1"/>
      <protection hidden="1"/>
    </xf>
    <xf numFmtId="0" fontId="6" fillId="0" borderId="1" xfId="0" applyFont="1" applyBorder="1" applyAlignment="1" applyProtection="1">
      <alignment horizontal="center" vertical="center" wrapText="1"/>
      <protection hidden="1"/>
    </xf>
    <xf numFmtId="0" fontId="14" fillId="3" borderId="7" xfId="0" applyFont="1" applyFill="1" applyBorder="1" applyAlignment="1" applyProtection="1">
      <alignment horizontal="center" vertical="center" wrapText="1"/>
      <protection hidden="1"/>
    </xf>
    <xf numFmtId="0" fontId="14" fillId="3" borderId="23" xfId="0" applyFont="1" applyFill="1" applyBorder="1" applyAlignment="1" applyProtection="1">
      <alignment horizontal="center" vertical="center" wrapText="1"/>
      <protection hidden="1"/>
    </xf>
    <xf numFmtId="0" fontId="14" fillId="3" borderId="16" xfId="0" applyFont="1" applyFill="1" applyBorder="1" applyAlignment="1" applyProtection="1">
      <alignment horizontal="center" vertical="center" wrapText="1"/>
      <protection hidden="1"/>
    </xf>
    <xf numFmtId="9" fontId="11" fillId="2" borderId="7" xfId="0" applyNumberFormat="1" applyFont="1" applyFill="1" applyBorder="1" applyAlignment="1" applyProtection="1">
      <alignment horizontal="center" vertical="center" wrapText="1"/>
      <protection hidden="1"/>
    </xf>
    <xf numFmtId="9" fontId="11" fillId="2" borderId="23" xfId="0" applyNumberFormat="1" applyFont="1" applyFill="1" applyBorder="1" applyAlignment="1" applyProtection="1">
      <alignment horizontal="center" vertical="center" wrapText="1"/>
      <protection hidden="1"/>
    </xf>
    <xf numFmtId="9" fontId="14" fillId="3" borderId="7" xfId="3" applyFont="1" applyFill="1" applyBorder="1" applyAlignment="1" applyProtection="1">
      <alignment horizontal="center" vertical="center" wrapText="1"/>
      <protection hidden="1"/>
    </xf>
    <xf numFmtId="9" fontId="14" fillId="3" borderId="23" xfId="3" applyFont="1" applyFill="1" applyBorder="1" applyAlignment="1" applyProtection="1">
      <alignment horizontal="center" vertical="center" wrapText="1"/>
      <protection hidden="1"/>
    </xf>
    <xf numFmtId="0" fontId="5" fillId="3" borderId="30" xfId="0" applyFont="1" applyFill="1" applyBorder="1" applyAlignment="1" applyProtection="1">
      <alignment horizontal="center" vertical="center" wrapText="1"/>
      <protection hidden="1"/>
    </xf>
    <xf numFmtId="0" fontId="5" fillId="3" borderId="35"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33" xfId="0" applyFont="1" applyFill="1" applyBorder="1" applyAlignment="1" applyProtection="1">
      <alignment horizontal="center" vertical="center" wrapText="1"/>
      <protection hidden="1"/>
    </xf>
    <xf numFmtId="0" fontId="5" fillId="3" borderId="29"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5" fillId="8" borderId="2"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3" fillId="2" borderId="41" xfId="0" applyFont="1" applyFill="1" applyBorder="1" applyAlignment="1" applyProtection="1">
      <alignment horizontal="center" vertical="center" wrapText="1"/>
      <protection hidden="1"/>
    </xf>
    <xf numFmtId="0" fontId="13" fillId="2" borderId="42" xfId="0" applyFont="1" applyFill="1" applyBorder="1" applyAlignment="1" applyProtection="1">
      <alignment horizontal="center" vertical="center" wrapText="1"/>
      <protection hidden="1"/>
    </xf>
    <xf numFmtId="0" fontId="13" fillId="2" borderId="43" xfId="0" applyFont="1" applyFill="1" applyBorder="1" applyAlignment="1" applyProtection="1">
      <alignment horizontal="center" vertical="center" wrapText="1"/>
      <protection hidden="1"/>
    </xf>
    <xf numFmtId="0" fontId="5" fillId="6" borderId="40" xfId="0" applyFont="1" applyFill="1" applyBorder="1" applyAlignment="1" applyProtection="1">
      <alignment horizontal="center" vertical="center" wrapText="1"/>
      <protection hidden="1"/>
    </xf>
    <xf numFmtId="0" fontId="5" fillId="6" borderId="26" xfId="0" applyFont="1" applyFill="1" applyBorder="1" applyAlignment="1" applyProtection="1">
      <alignment horizontal="center" vertical="center" wrapText="1"/>
      <protection hidden="1"/>
    </xf>
    <xf numFmtId="0" fontId="5" fillId="6" borderId="39" xfId="0" applyFont="1" applyFill="1" applyBorder="1" applyAlignment="1" applyProtection="1">
      <alignment horizontal="center" vertical="center" wrapText="1"/>
      <protection hidden="1"/>
    </xf>
    <xf numFmtId="0" fontId="5" fillId="6" borderId="33" xfId="0" applyFont="1" applyFill="1" applyBorder="1" applyAlignment="1" applyProtection="1">
      <alignment horizontal="center" vertical="center" wrapText="1"/>
      <protection hidden="1"/>
    </xf>
    <xf numFmtId="0" fontId="5" fillId="6" borderId="29" xfId="0" applyFont="1" applyFill="1" applyBorder="1" applyAlignment="1" applyProtection="1">
      <alignment horizontal="center" vertical="center" wrapText="1"/>
      <protection hidden="1"/>
    </xf>
    <xf numFmtId="0" fontId="5" fillId="6" borderId="38" xfId="0" applyFont="1" applyFill="1" applyBorder="1" applyAlignment="1" applyProtection="1">
      <alignment horizontal="center" vertical="center" wrapText="1"/>
      <protection hidden="1"/>
    </xf>
    <xf numFmtId="0" fontId="5" fillId="7" borderId="40" xfId="0" applyFont="1" applyFill="1" applyBorder="1" applyAlignment="1" applyProtection="1">
      <alignment horizontal="center" vertical="center" wrapText="1"/>
      <protection hidden="1"/>
    </xf>
    <xf numFmtId="0" fontId="5" fillId="7" borderId="26" xfId="0" applyFont="1" applyFill="1" applyBorder="1" applyAlignment="1" applyProtection="1">
      <alignment horizontal="center" vertical="center" wrapText="1"/>
      <protection hidden="1"/>
    </xf>
    <xf numFmtId="0" fontId="5" fillId="7" borderId="33" xfId="0" applyFont="1" applyFill="1" applyBorder="1" applyAlignment="1" applyProtection="1">
      <alignment horizontal="center" vertical="center" wrapText="1"/>
      <protection hidden="1"/>
    </xf>
    <xf numFmtId="0" fontId="5" fillId="7" borderId="29"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left" vertical="top" wrapText="1"/>
      <protection hidden="1"/>
    </xf>
    <xf numFmtId="0" fontId="5" fillId="0" borderId="24"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left" vertical="center" wrapText="1"/>
      <protection hidden="1"/>
    </xf>
    <xf numFmtId="0" fontId="5" fillId="0" borderId="26" xfId="0" applyFont="1" applyFill="1" applyBorder="1" applyAlignment="1" applyProtection="1">
      <alignment horizontal="left" vertical="center" wrapText="1"/>
      <protection hidden="1"/>
    </xf>
    <xf numFmtId="0" fontId="5" fillId="0" borderId="27" xfId="0" applyFont="1" applyFill="1" applyBorder="1" applyAlignment="1" applyProtection="1">
      <alignment horizontal="left" vertical="center" wrapText="1"/>
      <protection hidden="1"/>
    </xf>
    <xf numFmtId="0" fontId="5" fillId="0" borderId="24"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28"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xf numFmtId="0" fontId="5" fillId="0" borderId="29"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wrapText="1"/>
      <protection hidden="1"/>
    </xf>
    <xf numFmtId="0" fontId="5" fillId="2" borderId="30" xfId="0" applyFont="1" applyFill="1" applyBorder="1" applyAlignment="1" applyProtection="1">
      <alignment horizontal="center" vertical="center" wrapText="1"/>
      <protection hidden="1"/>
    </xf>
    <xf numFmtId="0" fontId="5" fillId="2" borderId="31" xfId="0" applyFont="1" applyFill="1" applyBorder="1" applyAlignment="1" applyProtection="1">
      <alignment horizontal="center" vertical="center" wrapText="1"/>
      <protection hidden="1"/>
    </xf>
    <xf numFmtId="0" fontId="5" fillId="2" borderId="32" xfId="0" applyFont="1" applyFill="1" applyBorder="1" applyAlignment="1" applyProtection="1">
      <alignment horizontal="center" vertical="center" wrapText="1"/>
      <protection hidden="1"/>
    </xf>
    <xf numFmtId="0" fontId="5" fillId="2" borderId="28" xfId="0" applyFont="1" applyFill="1" applyBorder="1" applyAlignment="1" applyProtection="1">
      <alignment horizontal="center" vertical="center" wrapText="1"/>
      <protection hidden="1"/>
    </xf>
    <xf numFmtId="0" fontId="5" fillId="2" borderId="33" xfId="0" applyFont="1" applyFill="1" applyBorder="1" applyAlignment="1" applyProtection="1">
      <alignment horizontal="center" vertical="center" wrapText="1"/>
      <protection hidden="1"/>
    </xf>
    <xf numFmtId="0" fontId="5" fillId="2" borderId="21" xfId="0" applyFont="1" applyFill="1" applyBorder="1" applyAlignment="1" applyProtection="1">
      <alignment horizontal="center" vertical="center" wrapText="1"/>
      <protection hidden="1"/>
    </xf>
    <xf numFmtId="0" fontId="5" fillId="2" borderId="34" xfId="0" applyFont="1" applyFill="1" applyBorder="1" applyAlignment="1" applyProtection="1">
      <alignment horizontal="center" vertical="center" wrapText="1"/>
      <protection hidden="1"/>
    </xf>
    <xf numFmtId="0" fontId="5" fillId="2" borderId="35" xfId="0" applyFont="1" applyFill="1" applyBorder="1" applyAlignment="1" applyProtection="1">
      <alignment horizontal="center" vertical="center" wrapText="1"/>
      <protection hidden="1"/>
    </xf>
    <xf numFmtId="0" fontId="5" fillId="2" borderId="36"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2" borderId="37"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29" xfId="0" applyFont="1" applyFill="1" applyBorder="1" applyAlignment="1" applyProtection="1">
      <alignment horizontal="center" vertical="center" wrapText="1"/>
      <protection hidden="1"/>
    </xf>
    <xf numFmtId="0" fontId="5" fillId="2" borderId="38" xfId="0" applyFont="1" applyFill="1" applyBorder="1" applyAlignment="1" applyProtection="1">
      <alignment horizontal="center" vertical="center" wrapText="1"/>
      <protection hidden="1"/>
    </xf>
    <xf numFmtId="0" fontId="5" fillId="5" borderId="26" xfId="0" applyFont="1" applyFill="1" applyBorder="1" applyAlignment="1" applyProtection="1">
      <alignment horizontal="center" vertical="center" wrapText="1"/>
      <protection hidden="1"/>
    </xf>
    <xf numFmtId="0" fontId="5" fillId="5" borderId="39" xfId="0" applyFont="1" applyFill="1" applyBorder="1" applyAlignment="1" applyProtection="1">
      <alignment horizontal="center" vertical="center" wrapText="1"/>
      <protection hidden="1"/>
    </xf>
    <xf numFmtId="0" fontId="5" fillId="5" borderId="29" xfId="0" applyFont="1" applyFill="1" applyBorder="1" applyAlignment="1" applyProtection="1">
      <alignment horizontal="center" vertical="center" wrapText="1"/>
      <protection hidden="1"/>
    </xf>
    <xf numFmtId="0" fontId="5" fillId="5" borderId="38" xfId="0" applyFont="1" applyFill="1" applyBorder="1" applyAlignment="1" applyProtection="1">
      <alignment horizontal="center" vertical="center" wrapText="1"/>
      <protection hidden="1"/>
    </xf>
    <xf numFmtId="0" fontId="5" fillId="9" borderId="8" xfId="0"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0" fontId="5" fillId="9" borderId="12" xfId="0" applyFont="1" applyFill="1" applyBorder="1" applyAlignment="1" applyProtection="1">
      <alignment horizontal="center" vertical="center" wrapText="1"/>
      <protection hidden="1"/>
    </xf>
    <xf numFmtId="0" fontId="5" fillId="8" borderId="8"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5" fillId="8" borderId="12" xfId="0" applyFont="1" applyFill="1" applyBorder="1" applyAlignment="1" applyProtection="1">
      <alignment horizontal="center" vertical="center" wrapText="1"/>
      <protection hidden="1"/>
    </xf>
    <xf numFmtId="0" fontId="5" fillId="7" borderId="8" xfId="0" applyFont="1" applyFill="1" applyBorder="1" applyAlignment="1" applyProtection="1">
      <alignment horizontal="center" vertical="center" wrapText="1"/>
      <protection hidden="1"/>
    </xf>
    <xf numFmtId="0" fontId="5" fillId="7" borderId="11" xfId="0" applyFont="1" applyFill="1" applyBorder="1" applyAlignment="1" applyProtection="1">
      <alignment horizontal="center" vertical="center" wrapText="1"/>
      <protection hidden="1"/>
    </xf>
    <xf numFmtId="0" fontId="5" fillId="7" borderId="22" xfId="0" applyFont="1" applyFill="1" applyBorder="1" applyAlignment="1" applyProtection="1">
      <alignment horizontal="center" vertical="center" wrapText="1"/>
      <protection hidden="1"/>
    </xf>
    <xf numFmtId="0" fontId="5" fillId="6" borderId="8" xfId="0" applyFont="1" applyFill="1" applyBorder="1" applyAlignment="1" applyProtection="1">
      <alignment horizontal="center" vertical="center" wrapText="1"/>
      <protection hidden="1"/>
    </xf>
    <xf numFmtId="0" fontId="5" fillId="6" borderId="11" xfId="0" applyFont="1" applyFill="1" applyBorder="1" applyAlignment="1" applyProtection="1">
      <alignment horizontal="center" vertical="center" wrapText="1"/>
      <protection hidden="1"/>
    </xf>
    <xf numFmtId="0" fontId="5" fillId="6" borderId="12"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wrapText="1"/>
      <protection hidden="1"/>
    </xf>
    <xf numFmtId="0" fontId="5" fillId="2" borderId="23" xfId="0" applyFont="1" applyFill="1" applyBorder="1" applyAlignment="1" applyProtection="1">
      <alignment horizontal="center" wrapText="1"/>
      <protection hidden="1"/>
    </xf>
    <xf numFmtId="0" fontId="5" fillId="2" borderId="16" xfId="0" applyFont="1" applyFill="1" applyBorder="1" applyAlignment="1" applyProtection="1">
      <alignment horizontal="center" wrapText="1"/>
      <protection hidden="1"/>
    </xf>
    <xf numFmtId="0" fontId="6" fillId="0" borderId="7" xfId="0" applyFont="1" applyBorder="1" applyAlignment="1" applyProtection="1">
      <alignment horizontal="justify" wrapText="1"/>
      <protection hidden="1"/>
    </xf>
    <xf numFmtId="0" fontId="6" fillId="0" borderId="23" xfId="0" applyFont="1" applyBorder="1" applyAlignment="1" applyProtection="1">
      <alignment horizontal="justify" wrapText="1"/>
      <protection hidden="1"/>
    </xf>
    <xf numFmtId="0" fontId="6" fillId="0" borderId="16" xfId="0" applyFont="1" applyBorder="1" applyAlignment="1" applyProtection="1">
      <alignment horizontal="justify" wrapText="1"/>
      <protection hidden="1"/>
    </xf>
    <xf numFmtId="0" fontId="6" fillId="0" borderId="7" xfId="0" applyFont="1" applyBorder="1" applyAlignment="1" applyProtection="1">
      <alignment horizontal="justify" vertical="top" wrapText="1"/>
      <protection hidden="1"/>
    </xf>
    <xf numFmtId="0" fontId="6" fillId="0" borderId="23" xfId="0" applyFont="1" applyBorder="1" applyAlignment="1" applyProtection="1">
      <alignment horizontal="justify" vertical="top" wrapText="1"/>
      <protection hidden="1"/>
    </xf>
    <xf numFmtId="0" fontId="6" fillId="0" borderId="16" xfId="0" applyFont="1" applyBorder="1" applyAlignment="1" applyProtection="1">
      <alignment horizontal="justify" vertical="top" wrapText="1"/>
      <protection hidden="1"/>
    </xf>
    <xf numFmtId="0" fontId="6" fillId="0" borderId="7" xfId="0" applyFont="1" applyBorder="1" applyAlignment="1" applyProtection="1">
      <alignment horizontal="justify" vertical="center" wrapText="1"/>
      <protection hidden="1"/>
    </xf>
    <xf numFmtId="0" fontId="6" fillId="0" borderId="23" xfId="0" applyFont="1" applyBorder="1" applyAlignment="1" applyProtection="1">
      <alignment horizontal="justify" vertical="center" wrapText="1"/>
      <protection hidden="1"/>
    </xf>
    <xf numFmtId="0" fontId="6" fillId="0" borderId="16" xfId="0" applyFont="1" applyBorder="1" applyAlignment="1" applyProtection="1">
      <alignment horizontal="justify" vertical="center" wrapText="1"/>
      <protection hidden="1"/>
    </xf>
    <xf numFmtId="0" fontId="5" fillId="5" borderId="15" xfId="0" applyFont="1" applyFill="1" applyBorder="1" applyAlignment="1" applyProtection="1">
      <alignment horizontal="center" vertical="center" wrapText="1"/>
      <protection hidden="1"/>
    </xf>
    <xf numFmtId="0" fontId="5" fillId="5" borderId="11"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8" fillId="0" borderId="7"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200025</xdr:colOff>
      <xdr:row>0</xdr:row>
      <xdr:rowOff>742950</xdr:rowOff>
    </xdr:to>
    <xdr:pic>
      <xdr:nvPicPr>
        <xdr:cNvPr id="1029" name="Imagen 1">
          <a:extLst>
            <a:ext uri="{FF2B5EF4-FFF2-40B4-BE49-F238E27FC236}">
              <a16:creationId xmlns:a16="http://schemas.microsoft.com/office/drawing/2014/main" id="{8A816687-4A06-446B-8E16-DDAEE1A5AC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showGridLines="0" tabSelected="1" zoomScale="85" zoomScaleNormal="85" workbookViewId="0">
      <selection sqref="A1:M1"/>
    </sheetView>
  </sheetViews>
  <sheetFormatPr baseColWidth="10" defaultColWidth="10.85546875" defaultRowHeight="15" x14ac:dyDescent="0.25"/>
  <cols>
    <col min="1" max="1" width="5.5703125" style="11" customWidth="1"/>
    <col min="2" max="2" width="25.5703125" style="11" customWidth="1"/>
    <col min="3" max="3" width="12.28515625" style="11" customWidth="1"/>
    <col min="4" max="4" width="8.5703125" style="11" customWidth="1"/>
    <col min="5" max="5" width="49.42578125" style="11" customWidth="1"/>
    <col min="6" max="6" width="15.5703125" style="11" customWidth="1"/>
    <col min="7" max="7" width="15.7109375" style="11" customWidth="1"/>
    <col min="8" max="8" width="17.85546875" style="11" customWidth="1"/>
    <col min="9" max="10" width="19.140625" style="11" customWidth="1"/>
    <col min="11" max="11" width="8.140625" style="11" customWidth="1"/>
    <col min="12" max="12" width="21.140625" style="11" customWidth="1"/>
    <col min="13" max="13" width="15.85546875" style="11" customWidth="1"/>
    <col min="14" max="17" width="13.7109375" style="11" customWidth="1"/>
    <col min="18" max="18" width="17.42578125" style="11" customWidth="1"/>
    <col min="19" max="21" width="17.85546875" style="11" customWidth="1"/>
    <col min="22" max="22" width="20.7109375" style="11" customWidth="1"/>
    <col min="23" max="23" width="17.85546875" style="11" customWidth="1"/>
    <col min="24" max="24" width="18.85546875" style="11" customWidth="1"/>
    <col min="25" max="26" width="16.5703125" style="11" customWidth="1"/>
    <col min="27" max="27" width="75.28515625" style="11" customWidth="1"/>
    <col min="28" max="28" width="18.85546875" style="11" customWidth="1"/>
    <col min="29" max="29" width="23.5703125" style="11" customWidth="1"/>
    <col min="30" max="31" width="16.5703125" style="11" customWidth="1"/>
    <col min="32" max="32" width="80.42578125" style="11" customWidth="1"/>
    <col min="33" max="33" width="16.5703125" style="11" customWidth="1"/>
    <col min="34" max="43" width="16.5703125" style="11" hidden="1" customWidth="1"/>
    <col min="44" max="44" width="22.42578125" style="11" customWidth="1"/>
    <col min="45" max="45" width="22.28515625" style="11" customWidth="1"/>
    <col min="46" max="46" width="21.5703125" style="11" customWidth="1"/>
    <col min="47" max="47" width="75.42578125" style="11" customWidth="1"/>
    <col min="48" max="16384" width="10.85546875" style="11"/>
  </cols>
  <sheetData>
    <row r="1" spans="1:47" ht="70.5" customHeight="1" x14ac:dyDescent="0.25">
      <c r="A1" s="222" t="s">
        <v>0</v>
      </c>
      <c r="B1" s="223"/>
      <c r="C1" s="223"/>
      <c r="D1" s="223"/>
      <c r="E1" s="223"/>
      <c r="F1" s="223"/>
      <c r="G1" s="223"/>
      <c r="H1" s="223"/>
      <c r="I1" s="223"/>
      <c r="J1" s="223"/>
      <c r="K1" s="223"/>
      <c r="L1" s="223"/>
      <c r="M1" s="223"/>
      <c r="N1" s="224" t="s">
        <v>1</v>
      </c>
      <c r="O1" s="224"/>
      <c r="P1" s="224"/>
      <c r="Q1" s="224"/>
      <c r="R1" s="224"/>
    </row>
    <row r="2" spans="1:47" s="12" customFormat="1" ht="23.45" customHeight="1" x14ac:dyDescent="0.25">
      <c r="A2" s="225" t="s">
        <v>2</v>
      </c>
      <c r="B2" s="226"/>
      <c r="C2" s="226"/>
      <c r="D2" s="226"/>
      <c r="E2" s="226"/>
      <c r="F2" s="226"/>
      <c r="G2" s="226"/>
      <c r="H2" s="226"/>
      <c r="I2" s="226"/>
      <c r="J2" s="226"/>
      <c r="K2" s="226"/>
      <c r="L2" s="226"/>
      <c r="M2" s="226"/>
      <c r="N2" s="226"/>
      <c r="O2" s="226"/>
      <c r="P2" s="226"/>
      <c r="Q2" s="226"/>
      <c r="R2" s="226"/>
    </row>
    <row r="3" spans="1:47" x14ac:dyDescent="0.25">
      <c r="E3" s="13"/>
    </row>
    <row r="4" spans="1:47" ht="29.1" customHeight="1" x14ac:dyDescent="0.25">
      <c r="A4" s="227" t="s">
        <v>3</v>
      </c>
      <c r="B4" s="227"/>
      <c r="C4" s="228" t="s">
        <v>4</v>
      </c>
      <c r="D4" s="229"/>
      <c r="E4" s="230"/>
      <c r="G4" s="227" t="s">
        <v>5</v>
      </c>
      <c r="H4" s="227"/>
      <c r="I4" s="227"/>
      <c r="J4" s="227"/>
      <c r="K4" s="227"/>
      <c r="L4" s="227"/>
      <c r="M4" s="227"/>
    </row>
    <row r="5" spans="1:47" ht="14.45" customHeight="1" x14ac:dyDescent="0.25">
      <c r="A5" s="227"/>
      <c r="B5" s="227"/>
      <c r="C5" s="231"/>
      <c r="D5" s="232"/>
      <c r="E5" s="233"/>
      <c r="G5" s="14" t="s">
        <v>6</v>
      </c>
      <c r="H5" s="14" t="s">
        <v>7</v>
      </c>
      <c r="I5" s="268" t="s">
        <v>8</v>
      </c>
      <c r="J5" s="269"/>
      <c r="K5" s="269"/>
      <c r="L5" s="269"/>
      <c r="M5" s="270"/>
    </row>
    <row r="6" spans="1:47" ht="14.45" customHeight="1" x14ac:dyDescent="0.25">
      <c r="A6" s="227"/>
      <c r="B6" s="227"/>
      <c r="C6" s="231"/>
      <c r="D6" s="232"/>
      <c r="E6" s="233"/>
      <c r="G6" s="15">
        <v>1</v>
      </c>
      <c r="H6" s="15" t="s">
        <v>9</v>
      </c>
      <c r="I6" s="271" t="s">
        <v>10</v>
      </c>
      <c r="J6" s="272"/>
      <c r="K6" s="272"/>
      <c r="L6" s="272"/>
      <c r="M6" s="273"/>
    </row>
    <row r="7" spans="1:47" ht="150" customHeight="1" x14ac:dyDescent="0.25">
      <c r="A7" s="227"/>
      <c r="B7" s="227"/>
      <c r="C7" s="231"/>
      <c r="D7" s="232"/>
      <c r="E7" s="233"/>
      <c r="G7" s="114">
        <v>2</v>
      </c>
      <c r="H7" s="114" t="s">
        <v>11</v>
      </c>
      <c r="I7" s="274" t="s">
        <v>12</v>
      </c>
      <c r="J7" s="275"/>
      <c r="K7" s="275"/>
      <c r="L7" s="275"/>
      <c r="M7" s="276"/>
    </row>
    <row r="8" spans="1:47" ht="87.75" customHeight="1" x14ac:dyDescent="0.25">
      <c r="A8" s="227"/>
      <c r="B8" s="227"/>
      <c r="C8" s="234"/>
      <c r="D8" s="235"/>
      <c r="E8" s="236"/>
      <c r="G8" s="167">
        <v>3</v>
      </c>
      <c r="H8" s="167" t="s">
        <v>13</v>
      </c>
      <c r="I8" s="277" t="s">
        <v>14</v>
      </c>
      <c r="J8" s="278"/>
      <c r="K8" s="278"/>
      <c r="L8" s="278"/>
      <c r="M8" s="279"/>
    </row>
    <row r="9" spans="1:47" s="181" customFormat="1" ht="62.25" customHeight="1" x14ac:dyDescent="0.25">
      <c r="A9" s="179"/>
      <c r="B9" s="179"/>
      <c r="C9" s="180"/>
      <c r="D9" s="180"/>
      <c r="E9" s="180"/>
      <c r="G9" s="172">
        <v>4</v>
      </c>
      <c r="H9" s="172" t="s">
        <v>243</v>
      </c>
      <c r="I9" s="277" t="s">
        <v>244</v>
      </c>
      <c r="J9" s="278"/>
      <c r="K9" s="278"/>
      <c r="L9" s="278"/>
      <c r="M9" s="279"/>
    </row>
    <row r="10" spans="1:47" s="181" customFormat="1" ht="178.5" customHeight="1" x14ac:dyDescent="0.25">
      <c r="A10" s="179"/>
      <c r="B10" s="179"/>
      <c r="C10" s="180"/>
      <c r="D10" s="180"/>
      <c r="E10" s="180"/>
      <c r="G10" s="185">
        <v>5</v>
      </c>
      <c r="H10" s="285" t="s">
        <v>246</v>
      </c>
      <c r="I10" s="286" t="s">
        <v>250</v>
      </c>
      <c r="J10" s="287"/>
      <c r="K10" s="287"/>
      <c r="L10" s="287"/>
      <c r="M10" s="288"/>
    </row>
    <row r="11" spans="1:47" s="181" customFormat="1" x14ac:dyDescent="0.25">
      <c r="A11" s="179"/>
      <c r="B11" s="179"/>
      <c r="C11" s="180"/>
      <c r="D11" s="180"/>
      <c r="E11" s="180"/>
      <c r="G11" s="283"/>
      <c r="H11" s="283"/>
      <c r="I11" s="284"/>
      <c r="J11" s="284"/>
      <c r="K11" s="284"/>
      <c r="L11" s="284"/>
      <c r="M11" s="284"/>
    </row>
    <row r="12" spans="1:47" s="181" customFormat="1" x14ac:dyDescent="0.25">
      <c r="A12" s="179"/>
      <c r="B12" s="179"/>
      <c r="C12" s="180"/>
      <c r="D12" s="180"/>
      <c r="E12" s="180"/>
      <c r="G12" s="182"/>
      <c r="H12" s="182"/>
      <c r="I12" s="183"/>
      <c r="J12" s="183"/>
      <c r="K12" s="183"/>
      <c r="L12" s="183"/>
      <c r="M12" s="183"/>
    </row>
    <row r="13" spans="1:47" ht="15.75" thickBot="1" x14ac:dyDescent="0.3"/>
    <row r="14" spans="1:47" ht="21" customHeight="1" x14ac:dyDescent="0.25">
      <c r="A14" s="237" t="s">
        <v>15</v>
      </c>
      <c r="B14" s="238"/>
      <c r="C14" s="243" t="s">
        <v>16</v>
      </c>
      <c r="D14" s="244"/>
      <c r="E14" s="244"/>
      <c r="F14" s="244"/>
      <c r="G14" s="244"/>
      <c r="H14" s="244"/>
      <c r="I14" s="244"/>
      <c r="J14" s="244"/>
      <c r="K14" s="244"/>
      <c r="L14" s="244"/>
      <c r="M14" s="244"/>
      <c r="N14" s="244"/>
      <c r="O14" s="244"/>
      <c r="P14" s="244"/>
      <c r="Q14" s="244"/>
      <c r="R14" s="245"/>
      <c r="S14" s="193" t="s">
        <v>17</v>
      </c>
      <c r="T14" s="194"/>
      <c r="U14" s="194"/>
      <c r="V14" s="194"/>
      <c r="W14" s="194"/>
      <c r="X14" s="259" t="s">
        <v>18</v>
      </c>
      <c r="Y14" s="260"/>
      <c r="Z14" s="260"/>
      <c r="AA14" s="260"/>
      <c r="AB14" s="261"/>
      <c r="AC14" s="280" t="s">
        <v>18</v>
      </c>
      <c r="AD14" s="281"/>
      <c r="AE14" s="281"/>
      <c r="AF14" s="281"/>
      <c r="AG14" s="282"/>
      <c r="AH14" s="265" t="s">
        <v>18</v>
      </c>
      <c r="AI14" s="266"/>
      <c r="AJ14" s="266"/>
      <c r="AK14" s="266"/>
      <c r="AL14" s="267"/>
      <c r="AM14" s="262" t="s">
        <v>18</v>
      </c>
      <c r="AN14" s="263"/>
      <c r="AO14" s="263"/>
      <c r="AP14" s="263"/>
      <c r="AQ14" s="264"/>
      <c r="AR14" s="256" t="s">
        <v>19</v>
      </c>
      <c r="AS14" s="257"/>
      <c r="AT14" s="257"/>
      <c r="AU14" s="258"/>
    </row>
    <row r="15" spans="1:47" ht="9.75" customHeight="1" x14ac:dyDescent="0.25">
      <c r="A15" s="239"/>
      <c r="B15" s="240"/>
      <c r="C15" s="246"/>
      <c r="D15" s="247"/>
      <c r="E15" s="247"/>
      <c r="F15" s="247"/>
      <c r="G15" s="247"/>
      <c r="H15" s="247"/>
      <c r="I15" s="247"/>
      <c r="J15" s="247"/>
      <c r="K15" s="247"/>
      <c r="L15" s="247"/>
      <c r="M15" s="247"/>
      <c r="N15" s="247"/>
      <c r="O15" s="247"/>
      <c r="P15" s="247"/>
      <c r="Q15" s="247"/>
      <c r="R15" s="248"/>
      <c r="S15" s="195"/>
      <c r="T15" s="196"/>
      <c r="U15" s="196"/>
      <c r="V15" s="196"/>
      <c r="W15" s="196"/>
      <c r="X15" s="199" t="s">
        <v>20</v>
      </c>
      <c r="Y15" s="200"/>
      <c r="Z15" s="200"/>
      <c r="AA15" s="200"/>
      <c r="AB15" s="201"/>
      <c r="AC15" s="252" t="s">
        <v>21</v>
      </c>
      <c r="AD15" s="252"/>
      <c r="AE15" s="252"/>
      <c r="AF15" s="252"/>
      <c r="AG15" s="253"/>
      <c r="AH15" s="209" t="s">
        <v>22</v>
      </c>
      <c r="AI15" s="210"/>
      <c r="AJ15" s="210"/>
      <c r="AK15" s="210"/>
      <c r="AL15" s="211"/>
      <c r="AM15" s="215" t="s">
        <v>23</v>
      </c>
      <c r="AN15" s="216"/>
      <c r="AO15" s="216"/>
      <c r="AP15" s="216"/>
      <c r="AQ15" s="216"/>
      <c r="AR15" s="219" t="s">
        <v>24</v>
      </c>
      <c r="AS15" s="220"/>
      <c r="AT15" s="220"/>
      <c r="AU15" s="221"/>
    </row>
    <row r="16" spans="1:47" ht="9" customHeight="1" x14ac:dyDescent="0.25">
      <c r="A16" s="241"/>
      <c r="B16" s="242"/>
      <c r="C16" s="249"/>
      <c r="D16" s="250"/>
      <c r="E16" s="250"/>
      <c r="F16" s="250"/>
      <c r="G16" s="250"/>
      <c r="H16" s="250"/>
      <c r="I16" s="250"/>
      <c r="J16" s="250"/>
      <c r="K16" s="250"/>
      <c r="L16" s="250"/>
      <c r="M16" s="250"/>
      <c r="N16" s="250"/>
      <c r="O16" s="250"/>
      <c r="P16" s="250"/>
      <c r="Q16" s="250"/>
      <c r="R16" s="251"/>
      <c r="S16" s="197"/>
      <c r="T16" s="198"/>
      <c r="U16" s="198"/>
      <c r="V16" s="198"/>
      <c r="W16" s="198"/>
      <c r="X16" s="199"/>
      <c r="Y16" s="200"/>
      <c r="Z16" s="200"/>
      <c r="AA16" s="200"/>
      <c r="AB16" s="201"/>
      <c r="AC16" s="254"/>
      <c r="AD16" s="254"/>
      <c r="AE16" s="254"/>
      <c r="AF16" s="254"/>
      <c r="AG16" s="255"/>
      <c r="AH16" s="212"/>
      <c r="AI16" s="213"/>
      <c r="AJ16" s="213"/>
      <c r="AK16" s="213"/>
      <c r="AL16" s="214"/>
      <c r="AM16" s="217"/>
      <c r="AN16" s="218"/>
      <c r="AO16" s="218"/>
      <c r="AP16" s="218"/>
      <c r="AQ16" s="218"/>
      <c r="AR16" s="219"/>
      <c r="AS16" s="220"/>
      <c r="AT16" s="220"/>
      <c r="AU16" s="221"/>
    </row>
    <row r="17" spans="1:47" ht="60.75" thickBot="1" x14ac:dyDescent="0.3">
      <c r="A17" s="16" t="s">
        <v>25</v>
      </c>
      <c r="B17" s="168" t="s">
        <v>26</v>
      </c>
      <c r="C17" s="168" t="s">
        <v>27</v>
      </c>
      <c r="D17" s="168" t="s">
        <v>28</v>
      </c>
      <c r="E17" s="168" t="s">
        <v>29</v>
      </c>
      <c r="F17" s="17" t="s">
        <v>30</v>
      </c>
      <c r="G17" s="168" t="s">
        <v>31</v>
      </c>
      <c r="H17" s="168" t="s">
        <v>32</v>
      </c>
      <c r="I17" s="168" t="s">
        <v>33</v>
      </c>
      <c r="J17" s="168" t="s">
        <v>34</v>
      </c>
      <c r="K17" s="168" t="s">
        <v>35</v>
      </c>
      <c r="L17" s="168" t="s">
        <v>36</v>
      </c>
      <c r="M17" s="168" t="s">
        <v>37</v>
      </c>
      <c r="N17" s="168" t="s">
        <v>38</v>
      </c>
      <c r="O17" s="168" t="s">
        <v>39</v>
      </c>
      <c r="P17" s="168" t="s">
        <v>40</v>
      </c>
      <c r="Q17" s="168" t="s">
        <v>41</v>
      </c>
      <c r="R17" s="18" t="s">
        <v>42</v>
      </c>
      <c r="S17" s="120" t="s">
        <v>43</v>
      </c>
      <c r="T17" s="121" t="s">
        <v>44</v>
      </c>
      <c r="U17" s="121" t="s">
        <v>45</v>
      </c>
      <c r="V17" s="121" t="s">
        <v>46</v>
      </c>
      <c r="W17" s="131" t="s">
        <v>47</v>
      </c>
      <c r="X17" s="122" t="s">
        <v>48</v>
      </c>
      <c r="Y17" s="123" t="s">
        <v>49</v>
      </c>
      <c r="Z17" s="123" t="s">
        <v>50</v>
      </c>
      <c r="AA17" s="123" t="s">
        <v>51</v>
      </c>
      <c r="AB17" s="124" t="s">
        <v>52</v>
      </c>
      <c r="AC17" s="135" t="s">
        <v>48</v>
      </c>
      <c r="AD17" s="79" t="s">
        <v>49</v>
      </c>
      <c r="AE17" s="79" t="s">
        <v>50</v>
      </c>
      <c r="AF17" s="79" t="s">
        <v>51</v>
      </c>
      <c r="AG17" s="80" t="s">
        <v>52</v>
      </c>
      <c r="AH17" s="81" t="s">
        <v>48</v>
      </c>
      <c r="AI17" s="82" t="s">
        <v>49</v>
      </c>
      <c r="AJ17" s="82" t="s">
        <v>50</v>
      </c>
      <c r="AK17" s="82" t="s">
        <v>51</v>
      </c>
      <c r="AL17" s="83" t="s">
        <v>52</v>
      </c>
      <c r="AM17" s="84" t="s">
        <v>48</v>
      </c>
      <c r="AN17" s="85" t="s">
        <v>49</v>
      </c>
      <c r="AO17" s="85" t="s">
        <v>50</v>
      </c>
      <c r="AP17" s="85" t="s">
        <v>51</v>
      </c>
      <c r="AQ17" s="148" t="s">
        <v>52</v>
      </c>
      <c r="AR17" s="125" t="s">
        <v>48</v>
      </c>
      <c r="AS17" s="126" t="s">
        <v>53</v>
      </c>
      <c r="AT17" s="126" t="s">
        <v>54</v>
      </c>
      <c r="AU17" s="127" t="s">
        <v>55</v>
      </c>
    </row>
    <row r="18" spans="1:47" s="92" customFormat="1" ht="120" x14ac:dyDescent="0.25">
      <c r="A18" s="19">
        <v>4</v>
      </c>
      <c r="B18" s="20" t="s">
        <v>56</v>
      </c>
      <c r="C18" s="21">
        <f>+R18</f>
        <v>1</v>
      </c>
      <c r="D18" s="22">
        <v>1</v>
      </c>
      <c r="E18" s="20" t="s">
        <v>57</v>
      </c>
      <c r="F18" s="23">
        <f>+(0.0769230769230769)*80%</f>
        <v>6.1538461538461521E-2</v>
      </c>
      <c r="G18" s="167" t="s">
        <v>58</v>
      </c>
      <c r="H18" s="20" t="s">
        <v>59</v>
      </c>
      <c r="I18" s="20" t="s">
        <v>60</v>
      </c>
      <c r="J18" s="20" t="s">
        <v>61</v>
      </c>
      <c r="K18" s="24"/>
      <c r="L18" s="20" t="s">
        <v>62</v>
      </c>
      <c r="M18" s="20" t="s">
        <v>63</v>
      </c>
      <c r="N18" s="21">
        <v>1</v>
      </c>
      <c r="O18" s="21">
        <v>1</v>
      </c>
      <c r="P18" s="21">
        <v>1</v>
      </c>
      <c r="Q18" s="21">
        <v>1</v>
      </c>
      <c r="R18" s="25">
        <f>+Q18</f>
        <v>1</v>
      </c>
      <c r="S18" s="115" t="s">
        <v>64</v>
      </c>
      <c r="T18" s="116" t="s">
        <v>65</v>
      </c>
      <c r="U18" s="116" t="s">
        <v>66</v>
      </c>
      <c r="V18" s="116" t="s">
        <v>67</v>
      </c>
      <c r="W18" s="132" t="s">
        <v>68</v>
      </c>
      <c r="X18" s="86">
        <f>N18</f>
        <v>1</v>
      </c>
      <c r="Y18" s="145">
        <v>1</v>
      </c>
      <c r="Z18" s="117">
        <f>+Y18/X18</f>
        <v>1</v>
      </c>
      <c r="AA18" s="118" t="s">
        <v>69</v>
      </c>
      <c r="AB18" s="119" t="s">
        <v>70</v>
      </c>
      <c r="AC18" s="136">
        <f>O18</f>
        <v>1</v>
      </c>
      <c r="AD18" s="87">
        <v>1</v>
      </c>
      <c r="AE18" s="166">
        <f>IF(AD18/AC18&gt;100%,100%,AD18/AC18)</f>
        <v>1</v>
      </c>
      <c r="AF18" s="88" t="s">
        <v>222</v>
      </c>
      <c r="AG18" s="89" t="s">
        <v>70</v>
      </c>
      <c r="AH18" s="86">
        <f>P18</f>
        <v>1</v>
      </c>
      <c r="AI18" s="90"/>
      <c r="AJ18" s="166">
        <f>IF(AI18/AH18&gt;100%,100%,AI18/AH18)</f>
        <v>0</v>
      </c>
      <c r="AK18" s="88"/>
      <c r="AL18" s="89"/>
      <c r="AM18" s="86">
        <f>Q18</f>
        <v>1</v>
      </c>
      <c r="AN18" s="90"/>
      <c r="AO18" s="166">
        <f>IF(AN18/AM18&gt;100%,100%,AN18/AM18)</f>
        <v>0</v>
      </c>
      <c r="AP18" s="88"/>
      <c r="AQ18" s="149"/>
      <c r="AR18" s="86">
        <f t="shared" ref="AR18:AS21" si="0">+(X18+AC18+AH18+AM18)/4</f>
        <v>1</v>
      </c>
      <c r="AS18" s="90">
        <f t="shared" si="0"/>
        <v>0.5</v>
      </c>
      <c r="AT18" s="87">
        <f>+AS18/AR18</f>
        <v>0.5</v>
      </c>
      <c r="AU18" s="91" t="s">
        <v>226</v>
      </c>
    </row>
    <row r="19" spans="1:47" s="92" customFormat="1" ht="120" x14ac:dyDescent="0.25">
      <c r="A19" s="19">
        <v>4</v>
      </c>
      <c r="B19" s="20" t="s">
        <v>56</v>
      </c>
      <c r="C19" s="21">
        <f t="shared" ref="C19:C30" si="1">+R19</f>
        <v>1</v>
      </c>
      <c r="D19" s="22">
        <v>2</v>
      </c>
      <c r="E19" s="20" t="s">
        <v>71</v>
      </c>
      <c r="F19" s="23">
        <f t="shared" ref="F19:F30" si="2">+(0.0769230769230769)*80%</f>
        <v>6.1538461538461521E-2</v>
      </c>
      <c r="G19" s="167" t="s">
        <v>58</v>
      </c>
      <c r="H19" s="20" t="s">
        <v>72</v>
      </c>
      <c r="I19" s="20" t="s">
        <v>73</v>
      </c>
      <c r="J19" s="20" t="s">
        <v>74</v>
      </c>
      <c r="K19" s="20"/>
      <c r="L19" s="20" t="s">
        <v>62</v>
      </c>
      <c r="M19" s="20" t="s">
        <v>75</v>
      </c>
      <c r="N19" s="21">
        <v>1</v>
      </c>
      <c r="O19" s="21">
        <v>1</v>
      </c>
      <c r="P19" s="21">
        <v>1</v>
      </c>
      <c r="Q19" s="21">
        <v>1</v>
      </c>
      <c r="R19" s="25">
        <f>+Q19</f>
        <v>1</v>
      </c>
      <c r="S19" s="26" t="s">
        <v>64</v>
      </c>
      <c r="T19" s="20" t="s">
        <v>65</v>
      </c>
      <c r="U19" s="20" t="s">
        <v>66</v>
      </c>
      <c r="V19" s="20" t="s">
        <v>67</v>
      </c>
      <c r="W19" s="133" t="s">
        <v>76</v>
      </c>
      <c r="X19" s="58">
        <f t="shared" ref="X19:X28" si="3">N19</f>
        <v>1</v>
      </c>
      <c r="Y19" s="141">
        <v>1</v>
      </c>
      <c r="Z19" s="7">
        <f t="shared" ref="Z19:Z28" si="4">+Y19/X19</f>
        <v>1</v>
      </c>
      <c r="AA19" s="8" t="s">
        <v>77</v>
      </c>
      <c r="AB19" s="9" t="s">
        <v>70</v>
      </c>
      <c r="AC19" s="137">
        <f t="shared" ref="AC19:AC30" si="5">O19</f>
        <v>1</v>
      </c>
      <c r="AD19" s="28">
        <v>1</v>
      </c>
      <c r="AE19" s="166">
        <f t="shared" ref="AE19:AE30" si="6">IF(AD19/AC19&gt;100%,100%,AD19/AC19)</f>
        <v>1</v>
      </c>
      <c r="AF19" s="93" t="s">
        <v>223</v>
      </c>
      <c r="AG19" s="94" t="s">
        <v>70</v>
      </c>
      <c r="AH19" s="58">
        <f t="shared" ref="AH19:AH30" si="7">P19</f>
        <v>1</v>
      </c>
      <c r="AI19" s="21"/>
      <c r="AJ19" s="166">
        <f t="shared" ref="AJ19:AJ30" si="8">IF(AI19/AH19&gt;100%,100%,AI19/AH19)</f>
        <v>0</v>
      </c>
      <c r="AK19" s="93"/>
      <c r="AL19" s="94"/>
      <c r="AM19" s="58">
        <f t="shared" ref="AM19:AM30" si="9">Q19</f>
        <v>1</v>
      </c>
      <c r="AN19" s="21"/>
      <c r="AO19" s="166">
        <f t="shared" ref="AO19:AO30" si="10">IF(AN19/AM19&gt;100%,100%,AN19/AM19)</f>
        <v>0</v>
      </c>
      <c r="AP19" s="93"/>
      <c r="AQ19" s="150"/>
      <c r="AR19" s="58">
        <f t="shared" si="0"/>
        <v>1</v>
      </c>
      <c r="AS19" s="21">
        <f t="shared" si="0"/>
        <v>0.5</v>
      </c>
      <c r="AT19" s="28">
        <f t="shared" ref="AT19:AT30" si="11">+AS19/AR19</f>
        <v>0.5</v>
      </c>
      <c r="AU19" s="93" t="s">
        <v>227</v>
      </c>
    </row>
    <row r="20" spans="1:47" s="92" customFormat="1" ht="135" x14ac:dyDescent="0.25">
      <c r="A20" s="19">
        <v>4</v>
      </c>
      <c r="B20" s="20" t="s">
        <v>56</v>
      </c>
      <c r="C20" s="21">
        <f t="shared" si="1"/>
        <v>1</v>
      </c>
      <c r="D20" s="22">
        <v>3</v>
      </c>
      <c r="E20" s="20" t="s">
        <v>78</v>
      </c>
      <c r="F20" s="23">
        <f t="shared" si="2"/>
        <v>6.1538461538461521E-2</v>
      </c>
      <c r="G20" s="167" t="s">
        <v>58</v>
      </c>
      <c r="H20" s="20" t="s">
        <v>79</v>
      </c>
      <c r="I20" s="20" t="s">
        <v>80</v>
      </c>
      <c r="J20" s="20" t="s">
        <v>81</v>
      </c>
      <c r="K20" s="20"/>
      <c r="L20" s="20" t="s">
        <v>62</v>
      </c>
      <c r="M20" s="20" t="s">
        <v>82</v>
      </c>
      <c r="N20" s="21">
        <v>1</v>
      </c>
      <c r="O20" s="21">
        <v>1</v>
      </c>
      <c r="P20" s="21">
        <v>1</v>
      </c>
      <c r="Q20" s="21">
        <v>1</v>
      </c>
      <c r="R20" s="25">
        <f>+Q20</f>
        <v>1</v>
      </c>
      <c r="S20" s="26" t="s">
        <v>64</v>
      </c>
      <c r="T20" s="20" t="s">
        <v>65</v>
      </c>
      <c r="U20" s="20" t="s">
        <v>66</v>
      </c>
      <c r="V20" s="20" t="s">
        <v>67</v>
      </c>
      <c r="W20" s="133" t="s">
        <v>83</v>
      </c>
      <c r="X20" s="58">
        <f t="shared" si="3"/>
        <v>1</v>
      </c>
      <c r="Y20" s="141">
        <v>1</v>
      </c>
      <c r="Z20" s="7">
        <f t="shared" si="4"/>
        <v>1</v>
      </c>
      <c r="AA20" s="8" t="s">
        <v>84</v>
      </c>
      <c r="AB20" s="9" t="s">
        <v>70</v>
      </c>
      <c r="AC20" s="137">
        <f t="shared" si="5"/>
        <v>1</v>
      </c>
      <c r="AD20" s="28">
        <v>1</v>
      </c>
      <c r="AE20" s="166">
        <f t="shared" si="6"/>
        <v>1</v>
      </c>
      <c r="AF20" s="93" t="s">
        <v>224</v>
      </c>
      <c r="AG20" s="94" t="s">
        <v>70</v>
      </c>
      <c r="AH20" s="58">
        <f t="shared" si="7"/>
        <v>1</v>
      </c>
      <c r="AI20" s="21"/>
      <c r="AJ20" s="166">
        <f t="shared" si="8"/>
        <v>0</v>
      </c>
      <c r="AK20" s="93"/>
      <c r="AL20" s="94"/>
      <c r="AM20" s="58">
        <f t="shared" si="9"/>
        <v>1</v>
      </c>
      <c r="AN20" s="21"/>
      <c r="AO20" s="166">
        <f t="shared" si="10"/>
        <v>0</v>
      </c>
      <c r="AP20" s="93"/>
      <c r="AQ20" s="150"/>
      <c r="AR20" s="58">
        <f t="shared" si="0"/>
        <v>1</v>
      </c>
      <c r="AS20" s="21">
        <f t="shared" si="0"/>
        <v>0.5</v>
      </c>
      <c r="AT20" s="28">
        <f t="shared" si="11"/>
        <v>0.5</v>
      </c>
      <c r="AU20" s="91" t="s">
        <v>228</v>
      </c>
    </row>
    <row r="21" spans="1:47" s="92" customFormat="1" ht="180" x14ac:dyDescent="0.25">
      <c r="A21" s="19">
        <v>4</v>
      </c>
      <c r="B21" s="20" t="s">
        <v>56</v>
      </c>
      <c r="C21" s="21">
        <f t="shared" si="1"/>
        <v>1</v>
      </c>
      <c r="D21" s="22">
        <v>4</v>
      </c>
      <c r="E21" s="20" t="s">
        <v>85</v>
      </c>
      <c r="F21" s="23">
        <f t="shared" si="2"/>
        <v>6.1538461538461521E-2</v>
      </c>
      <c r="G21" s="167" t="s">
        <v>58</v>
      </c>
      <c r="H21" s="20" t="s">
        <v>86</v>
      </c>
      <c r="I21" s="20" t="s">
        <v>87</v>
      </c>
      <c r="J21" s="20" t="s">
        <v>81</v>
      </c>
      <c r="K21" s="27"/>
      <c r="L21" s="20" t="s">
        <v>62</v>
      </c>
      <c r="M21" s="20" t="s">
        <v>88</v>
      </c>
      <c r="N21" s="21">
        <v>1</v>
      </c>
      <c r="O21" s="21">
        <v>1</v>
      </c>
      <c r="P21" s="28">
        <v>1</v>
      </c>
      <c r="Q21" s="28">
        <v>1</v>
      </c>
      <c r="R21" s="25">
        <f>+Q21</f>
        <v>1</v>
      </c>
      <c r="S21" s="26" t="s">
        <v>64</v>
      </c>
      <c r="T21" s="20" t="s">
        <v>65</v>
      </c>
      <c r="U21" s="20" t="s">
        <v>89</v>
      </c>
      <c r="V21" s="20" t="s">
        <v>67</v>
      </c>
      <c r="W21" s="133" t="s">
        <v>90</v>
      </c>
      <c r="X21" s="58">
        <f t="shared" si="3"/>
        <v>1</v>
      </c>
      <c r="Y21" s="141">
        <v>1</v>
      </c>
      <c r="Z21" s="7">
        <f t="shared" si="4"/>
        <v>1</v>
      </c>
      <c r="AA21" s="8" t="s">
        <v>91</v>
      </c>
      <c r="AB21" s="9" t="s">
        <v>70</v>
      </c>
      <c r="AC21" s="137">
        <f t="shared" si="5"/>
        <v>1</v>
      </c>
      <c r="AD21" s="28">
        <v>1</v>
      </c>
      <c r="AE21" s="166">
        <f t="shared" si="6"/>
        <v>1</v>
      </c>
      <c r="AF21" s="93" t="s">
        <v>92</v>
      </c>
      <c r="AG21" s="94" t="s">
        <v>70</v>
      </c>
      <c r="AH21" s="58">
        <f t="shared" si="7"/>
        <v>1</v>
      </c>
      <c r="AI21" s="21"/>
      <c r="AJ21" s="166">
        <f t="shared" si="8"/>
        <v>0</v>
      </c>
      <c r="AK21" s="93"/>
      <c r="AL21" s="94"/>
      <c r="AM21" s="58">
        <f t="shared" si="9"/>
        <v>1</v>
      </c>
      <c r="AN21" s="21"/>
      <c r="AO21" s="166">
        <f t="shared" si="10"/>
        <v>0</v>
      </c>
      <c r="AP21" s="93"/>
      <c r="AQ21" s="150"/>
      <c r="AR21" s="58">
        <f t="shared" si="0"/>
        <v>1</v>
      </c>
      <c r="AS21" s="21">
        <f t="shared" si="0"/>
        <v>0.5</v>
      </c>
      <c r="AT21" s="28">
        <f t="shared" si="11"/>
        <v>0.5</v>
      </c>
      <c r="AU21" s="91" t="s">
        <v>229</v>
      </c>
    </row>
    <row r="22" spans="1:47" s="92" customFormat="1" ht="177.75" customHeight="1" x14ac:dyDescent="0.25">
      <c r="A22" s="19">
        <v>4</v>
      </c>
      <c r="B22" s="20" t="s">
        <v>56</v>
      </c>
      <c r="C22" s="29">
        <f t="shared" si="1"/>
        <v>2990</v>
      </c>
      <c r="D22" s="22">
        <v>5</v>
      </c>
      <c r="E22" s="20" t="s">
        <v>247</v>
      </c>
      <c r="F22" s="23">
        <f t="shared" si="2"/>
        <v>6.1538461538461521E-2</v>
      </c>
      <c r="G22" s="167" t="s">
        <v>93</v>
      </c>
      <c r="H22" s="20" t="s">
        <v>94</v>
      </c>
      <c r="I22" s="20" t="s">
        <v>95</v>
      </c>
      <c r="J22" s="20"/>
      <c r="K22" s="27"/>
      <c r="L22" s="20" t="s">
        <v>96</v>
      </c>
      <c r="M22" s="20" t="s">
        <v>97</v>
      </c>
      <c r="N22" s="30">
        <v>780</v>
      </c>
      <c r="O22" s="30">
        <v>1110</v>
      </c>
      <c r="P22" s="30">
        <v>640</v>
      </c>
      <c r="Q22" s="30">
        <v>460</v>
      </c>
      <c r="R22" s="31">
        <f t="shared" ref="R22:R27" si="12">SUM(N22:Q22)</f>
        <v>2990</v>
      </c>
      <c r="S22" s="26" t="s">
        <v>98</v>
      </c>
      <c r="T22" s="20" t="s">
        <v>99</v>
      </c>
      <c r="U22" s="20" t="s">
        <v>100</v>
      </c>
      <c r="V22" s="20" t="s">
        <v>101</v>
      </c>
      <c r="W22" s="133" t="s">
        <v>102</v>
      </c>
      <c r="X22" s="59">
        <f t="shared" si="3"/>
        <v>780</v>
      </c>
      <c r="Y22" s="10">
        <v>786</v>
      </c>
      <c r="Z22" s="7">
        <v>1</v>
      </c>
      <c r="AA22" s="8" t="s">
        <v>103</v>
      </c>
      <c r="AB22" s="9" t="s">
        <v>104</v>
      </c>
      <c r="AC22" s="138">
        <f t="shared" si="5"/>
        <v>1110</v>
      </c>
      <c r="AD22" s="29">
        <v>1160</v>
      </c>
      <c r="AE22" s="166">
        <f t="shared" si="6"/>
        <v>1</v>
      </c>
      <c r="AF22" s="93" t="s">
        <v>105</v>
      </c>
      <c r="AG22" s="94" t="s">
        <v>104</v>
      </c>
      <c r="AH22" s="59">
        <f t="shared" si="7"/>
        <v>640</v>
      </c>
      <c r="AI22" s="29"/>
      <c r="AJ22" s="166">
        <f t="shared" si="8"/>
        <v>0</v>
      </c>
      <c r="AK22" s="93"/>
      <c r="AL22" s="94"/>
      <c r="AM22" s="59">
        <f t="shared" si="9"/>
        <v>460</v>
      </c>
      <c r="AN22" s="29"/>
      <c r="AO22" s="166">
        <f t="shared" si="10"/>
        <v>0</v>
      </c>
      <c r="AP22" s="93"/>
      <c r="AQ22" s="150"/>
      <c r="AR22" s="59">
        <f t="shared" ref="AR22:AS25" si="13">+X22+AC22+AH22+AM22</f>
        <v>2990</v>
      </c>
      <c r="AS22" s="29">
        <f t="shared" si="13"/>
        <v>1946</v>
      </c>
      <c r="AT22" s="28">
        <f t="shared" si="11"/>
        <v>0.65083612040133776</v>
      </c>
      <c r="AU22" s="95" t="s">
        <v>230</v>
      </c>
    </row>
    <row r="23" spans="1:47" s="92" customFormat="1" ht="372.75" customHeight="1" x14ac:dyDescent="0.25">
      <c r="A23" s="19">
        <v>4</v>
      </c>
      <c r="B23" s="20" t="s">
        <v>56</v>
      </c>
      <c r="C23" s="29">
        <f t="shared" si="1"/>
        <v>724</v>
      </c>
      <c r="D23" s="22">
        <v>6</v>
      </c>
      <c r="E23" s="20" t="s">
        <v>248</v>
      </c>
      <c r="F23" s="23">
        <f t="shared" si="2"/>
        <v>6.1538461538461521E-2</v>
      </c>
      <c r="G23" s="167" t="s">
        <v>93</v>
      </c>
      <c r="H23" s="20" t="s">
        <v>106</v>
      </c>
      <c r="I23" s="20" t="s">
        <v>107</v>
      </c>
      <c r="J23" s="20"/>
      <c r="K23" s="20"/>
      <c r="L23" s="20" t="s">
        <v>108</v>
      </c>
      <c r="M23" s="20" t="s">
        <v>106</v>
      </c>
      <c r="N23" s="30">
        <v>125</v>
      </c>
      <c r="O23" s="30">
        <v>125</v>
      </c>
      <c r="P23" s="30">
        <v>264</v>
      </c>
      <c r="Q23" s="30">
        <v>210</v>
      </c>
      <c r="R23" s="31">
        <f t="shared" si="12"/>
        <v>724</v>
      </c>
      <c r="S23" s="26" t="s">
        <v>98</v>
      </c>
      <c r="T23" s="20" t="s">
        <v>109</v>
      </c>
      <c r="U23" s="20" t="s">
        <v>100</v>
      </c>
      <c r="V23" s="20" t="s">
        <v>110</v>
      </c>
      <c r="W23" s="133" t="s">
        <v>111</v>
      </c>
      <c r="X23" s="59">
        <f t="shared" si="3"/>
        <v>125</v>
      </c>
      <c r="Y23" s="10">
        <v>127</v>
      </c>
      <c r="Z23" s="7">
        <v>1</v>
      </c>
      <c r="AA23" s="8" t="s">
        <v>112</v>
      </c>
      <c r="AB23" s="9" t="s">
        <v>113</v>
      </c>
      <c r="AC23" s="138">
        <f t="shared" si="5"/>
        <v>125</v>
      </c>
      <c r="AD23" s="29">
        <v>271</v>
      </c>
      <c r="AE23" s="166">
        <f t="shared" si="6"/>
        <v>1</v>
      </c>
      <c r="AF23" s="93" t="s">
        <v>220</v>
      </c>
      <c r="AG23" s="94" t="s">
        <v>113</v>
      </c>
      <c r="AH23" s="59">
        <f t="shared" si="7"/>
        <v>264</v>
      </c>
      <c r="AI23" s="29"/>
      <c r="AJ23" s="166">
        <f t="shared" si="8"/>
        <v>0</v>
      </c>
      <c r="AK23" s="93"/>
      <c r="AL23" s="94"/>
      <c r="AM23" s="59">
        <f t="shared" si="9"/>
        <v>210</v>
      </c>
      <c r="AN23" s="29"/>
      <c r="AO23" s="166">
        <f t="shared" si="10"/>
        <v>0</v>
      </c>
      <c r="AP23" s="93"/>
      <c r="AQ23" s="150"/>
      <c r="AR23" s="59">
        <f t="shared" si="13"/>
        <v>724</v>
      </c>
      <c r="AS23" s="29">
        <f t="shared" si="13"/>
        <v>398</v>
      </c>
      <c r="AT23" s="28">
        <f>+AS23/AR23</f>
        <v>0.54972375690607733</v>
      </c>
      <c r="AU23" s="20" t="s">
        <v>231</v>
      </c>
    </row>
    <row r="24" spans="1:47" s="92" customFormat="1" ht="409.5" customHeight="1" x14ac:dyDescent="0.25">
      <c r="A24" s="19">
        <v>4</v>
      </c>
      <c r="B24" s="20" t="s">
        <v>56</v>
      </c>
      <c r="C24" s="29">
        <f t="shared" si="1"/>
        <v>188</v>
      </c>
      <c r="D24" s="22">
        <v>7</v>
      </c>
      <c r="E24" s="20" t="s">
        <v>249</v>
      </c>
      <c r="F24" s="23">
        <f t="shared" si="2"/>
        <v>6.1538461538461521E-2</v>
      </c>
      <c r="G24" s="167" t="s">
        <v>93</v>
      </c>
      <c r="H24" s="20" t="s">
        <v>114</v>
      </c>
      <c r="I24" s="20" t="s">
        <v>115</v>
      </c>
      <c r="J24" s="20"/>
      <c r="K24" s="20"/>
      <c r="L24" s="20" t="s">
        <v>96</v>
      </c>
      <c r="M24" s="20" t="s">
        <v>116</v>
      </c>
      <c r="N24" s="30">
        <v>9</v>
      </c>
      <c r="O24" s="30">
        <v>27</v>
      </c>
      <c r="P24" s="30">
        <v>102</v>
      </c>
      <c r="Q24" s="30">
        <v>50</v>
      </c>
      <c r="R24" s="31">
        <f t="shared" si="12"/>
        <v>188</v>
      </c>
      <c r="S24" s="26" t="s">
        <v>98</v>
      </c>
      <c r="T24" s="20" t="s">
        <v>109</v>
      </c>
      <c r="U24" s="20" t="s">
        <v>100</v>
      </c>
      <c r="V24" s="20" t="s">
        <v>117</v>
      </c>
      <c r="W24" s="133" t="s">
        <v>111</v>
      </c>
      <c r="X24" s="59">
        <f t="shared" si="3"/>
        <v>9</v>
      </c>
      <c r="Y24" s="10">
        <v>29</v>
      </c>
      <c r="Z24" s="7">
        <v>1</v>
      </c>
      <c r="AA24" s="8" t="s">
        <v>118</v>
      </c>
      <c r="AB24" s="9" t="s">
        <v>113</v>
      </c>
      <c r="AC24" s="138">
        <f t="shared" si="5"/>
        <v>27</v>
      </c>
      <c r="AD24" s="29">
        <v>59</v>
      </c>
      <c r="AE24" s="166">
        <f t="shared" si="6"/>
        <v>1</v>
      </c>
      <c r="AF24" s="184" t="s">
        <v>219</v>
      </c>
      <c r="AG24" s="94" t="s">
        <v>113</v>
      </c>
      <c r="AH24" s="59">
        <f t="shared" si="7"/>
        <v>102</v>
      </c>
      <c r="AI24" s="29"/>
      <c r="AJ24" s="166">
        <f t="shared" si="8"/>
        <v>0</v>
      </c>
      <c r="AK24" s="93"/>
      <c r="AL24" s="94"/>
      <c r="AM24" s="59">
        <f t="shared" si="9"/>
        <v>50</v>
      </c>
      <c r="AN24" s="29"/>
      <c r="AO24" s="166">
        <f t="shared" si="10"/>
        <v>0</v>
      </c>
      <c r="AP24" s="93"/>
      <c r="AQ24" s="150"/>
      <c r="AR24" s="59">
        <f t="shared" si="13"/>
        <v>188</v>
      </c>
      <c r="AS24" s="29">
        <f t="shared" si="13"/>
        <v>88</v>
      </c>
      <c r="AT24" s="28">
        <f t="shared" si="11"/>
        <v>0.46808510638297873</v>
      </c>
      <c r="AU24" s="95" t="s">
        <v>232</v>
      </c>
    </row>
    <row r="25" spans="1:47" s="92" customFormat="1" ht="201.75" customHeight="1" x14ac:dyDescent="0.25">
      <c r="A25" s="19">
        <v>4</v>
      </c>
      <c r="B25" s="20" t="s">
        <v>56</v>
      </c>
      <c r="C25" s="29">
        <f t="shared" si="1"/>
        <v>158</v>
      </c>
      <c r="D25" s="22">
        <v>8</v>
      </c>
      <c r="E25" s="20" t="s">
        <v>251</v>
      </c>
      <c r="F25" s="23">
        <f t="shared" si="2"/>
        <v>6.1538461538461521E-2</v>
      </c>
      <c r="G25" s="167" t="s">
        <v>93</v>
      </c>
      <c r="H25" s="20" t="s">
        <v>119</v>
      </c>
      <c r="I25" s="20" t="s">
        <v>120</v>
      </c>
      <c r="J25" s="20"/>
      <c r="K25" s="20"/>
      <c r="L25" s="20" t="s">
        <v>96</v>
      </c>
      <c r="M25" s="20" t="s">
        <v>121</v>
      </c>
      <c r="N25" s="30">
        <v>15</v>
      </c>
      <c r="O25" s="30">
        <v>39</v>
      </c>
      <c r="P25" s="30">
        <v>56</v>
      </c>
      <c r="Q25" s="30">
        <v>48</v>
      </c>
      <c r="R25" s="31">
        <f t="shared" si="12"/>
        <v>158</v>
      </c>
      <c r="S25" s="26" t="s">
        <v>98</v>
      </c>
      <c r="T25" s="20" t="s">
        <v>109</v>
      </c>
      <c r="U25" s="20" t="s">
        <v>100</v>
      </c>
      <c r="V25" s="20" t="s">
        <v>122</v>
      </c>
      <c r="W25" s="134" t="s">
        <v>111</v>
      </c>
      <c r="X25" s="59">
        <f t="shared" si="3"/>
        <v>15</v>
      </c>
      <c r="Y25" s="10">
        <v>29</v>
      </c>
      <c r="Z25" s="7">
        <v>1</v>
      </c>
      <c r="AA25" s="8" t="s">
        <v>123</v>
      </c>
      <c r="AB25" s="9" t="s">
        <v>113</v>
      </c>
      <c r="AC25" s="138">
        <f t="shared" si="5"/>
        <v>39</v>
      </c>
      <c r="AD25" s="29">
        <v>49</v>
      </c>
      <c r="AE25" s="166">
        <f t="shared" si="6"/>
        <v>1</v>
      </c>
      <c r="AF25" s="93" t="s">
        <v>221</v>
      </c>
      <c r="AG25" s="94" t="s">
        <v>113</v>
      </c>
      <c r="AH25" s="59">
        <f t="shared" si="7"/>
        <v>56</v>
      </c>
      <c r="AI25" s="29"/>
      <c r="AJ25" s="166">
        <f t="shared" si="8"/>
        <v>0</v>
      </c>
      <c r="AK25" s="93"/>
      <c r="AL25" s="94"/>
      <c r="AM25" s="59">
        <f t="shared" si="9"/>
        <v>48</v>
      </c>
      <c r="AN25" s="29"/>
      <c r="AO25" s="166">
        <f t="shared" si="10"/>
        <v>0</v>
      </c>
      <c r="AP25" s="93"/>
      <c r="AQ25" s="150"/>
      <c r="AR25" s="59">
        <f t="shared" si="13"/>
        <v>158</v>
      </c>
      <c r="AS25" s="29">
        <f t="shared" si="13"/>
        <v>78</v>
      </c>
      <c r="AT25" s="28">
        <f t="shared" si="11"/>
        <v>0.49367088607594939</v>
      </c>
      <c r="AU25" s="95" t="s">
        <v>233</v>
      </c>
    </row>
    <row r="26" spans="1:47" s="92" customFormat="1" ht="276.75" customHeight="1" x14ac:dyDescent="0.25">
      <c r="A26" s="19">
        <v>4</v>
      </c>
      <c r="B26" s="20" t="s">
        <v>56</v>
      </c>
      <c r="C26" s="21">
        <f t="shared" si="1"/>
        <v>1</v>
      </c>
      <c r="D26" s="22">
        <v>9</v>
      </c>
      <c r="E26" s="20" t="s">
        <v>124</v>
      </c>
      <c r="F26" s="23">
        <f t="shared" si="2"/>
        <v>6.1538461538461521E-2</v>
      </c>
      <c r="G26" s="167" t="s">
        <v>58</v>
      </c>
      <c r="H26" s="20" t="s">
        <v>125</v>
      </c>
      <c r="I26" s="20" t="s">
        <v>126</v>
      </c>
      <c r="J26" s="20"/>
      <c r="K26" s="20"/>
      <c r="L26" s="20" t="s">
        <v>108</v>
      </c>
      <c r="M26" s="20" t="s">
        <v>127</v>
      </c>
      <c r="N26" s="21">
        <v>0.5</v>
      </c>
      <c r="O26" s="21">
        <v>0.5</v>
      </c>
      <c r="P26" s="21" t="s">
        <v>128</v>
      </c>
      <c r="Q26" s="21" t="s">
        <v>128</v>
      </c>
      <c r="R26" s="32">
        <f t="shared" si="12"/>
        <v>1</v>
      </c>
      <c r="S26" s="26" t="s">
        <v>98</v>
      </c>
      <c r="T26" s="33" t="s">
        <v>129</v>
      </c>
      <c r="U26" s="33" t="s">
        <v>100</v>
      </c>
      <c r="V26" s="33" t="s">
        <v>130</v>
      </c>
      <c r="W26" s="134" t="s">
        <v>131</v>
      </c>
      <c r="X26" s="60">
        <f t="shared" si="3"/>
        <v>0.5</v>
      </c>
      <c r="Y26" s="142">
        <v>0.5</v>
      </c>
      <c r="Z26" s="7">
        <f t="shared" si="4"/>
        <v>1</v>
      </c>
      <c r="AA26" s="8" t="s">
        <v>132</v>
      </c>
      <c r="AB26" s="9" t="s">
        <v>133</v>
      </c>
      <c r="AC26" s="139">
        <f t="shared" si="5"/>
        <v>0.5</v>
      </c>
      <c r="AD26" s="28">
        <v>0.5</v>
      </c>
      <c r="AE26" s="166">
        <f t="shared" si="6"/>
        <v>1</v>
      </c>
      <c r="AF26" s="93" t="s">
        <v>134</v>
      </c>
      <c r="AG26" s="94" t="s">
        <v>135</v>
      </c>
      <c r="AH26" s="59">
        <v>0</v>
      </c>
      <c r="AI26" s="29"/>
      <c r="AJ26" s="166" t="e">
        <f t="shared" si="8"/>
        <v>#DIV/0!</v>
      </c>
      <c r="AK26" s="93"/>
      <c r="AL26" s="94"/>
      <c r="AM26" s="96">
        <v>0</v>
      </c>
      <c r="AN26" s="29"/>
      <c r="AO26" s="166" t="e">
        <f t="shared" si="10"/>
        <v>#DIV/0!</v>
      </c>
      <c r="AP26" s="93"/>
      <c r="AQ26" s="150"/>
      <c r="AR26" s="61">
        <v>1</v>
      </c>
      <c r="AS26" s="28">
        <f>+Y26+AD26+AI26+AN26</f>
        <v>1</v>
      </c>
      <c r="AT26" s="28">
        <f t="shared" si="11"/>
        <v>1</v>
      </c>
      <c r="AU26" s="93" t="s">
        <v>234</v>
      </c>
    </row>
    <row r="27" spans="1:47" s="92" customFormat="1" ht="278.25" customHeight="1" x14ac:dyDescent="0.25">
      <c r="A27" s="19">
        <v>4</v>
      </c>
      <c r="B27" s="20" t="s">
        <v>56</v>
      </c>
      <c r="C27" s="29">
        <f t="shared" si="1"/>
        <v>2</v>
      </c>
      <c r="D27" s="22">
        <v>10</v>
      </c>
      <c r="E27" s="20" t="s">
        <v>136</v>
      </c>
      <c r="F27" s="23">
        <f t="shared" si="2"/>
        <v>6.1538461538461521E-2</v>
      </c>
      <c r="G27" s="167" t="s">
        <v>58</v>
      </c>
      <c r="H27" s="20" t="s">
        <v>137</v>
      </c>
      <c r="I27" s="20" t="s">
        <v>138</v>
      </c>
      <c r="J27" s="20"/>
      <c r="K27" s="20"/>
      <c r="L27" s="20" t="s">
        <v>96</v>
      </c>
      <c r="M27" s="20" t="s">
        <v>139</v>
      </c>
      <c r="N27" s="34" t="s">
        <v>128</v>
      </c>
      <c r="O27" s="22">
        <v>1</v>
      </c>
      <c r="P27" s="34" t="s">
        <v>128</v>
      </c>
      <c r="Q27" s="34">
        <v>1</v>
      </c>
      <c r="R27" s="35">
        <f t="shared" si="12"/>
        <v>2</v>
      </c>
      <c r="S27" s="26" t="s">
        <v>98</v>
      </c>
      <c r="T27" s="20" t="s">
        <v>140</v>
      </c>
      <c r="U27" s="20" t="s">
        <v>100</v>
      </c>
      <c r="V27" s="20" t="s">
        <v>141</v>
      </c>
      <c r="W27" s="134" t="s">
        <v>142</v>
      </c>
      <c r="X27" s="59" t="s">
        <v>143</v>
      </c>
      <c r="Y27" s="22" t="s">
        <v>143</v>
      </c>
      <c r="Z27" s="22" t="s">
        <v>143</v>
      </c>
      <c r="AA27" s="8" t="s">
        <v>144</v>
      </c>
      <c r="AB27" s="9" t="s">
        <v>143</v>
      </c>
      <c r="AC27" s="138">
        <f t="shared" si="5"/>
        <v>1</v>
      </c>
      <c r="AD27" s="29">
        <v>1</v>
      </c>
      <c r="AE27" s="166">
        <f t="shared" si="6"/>
        <v>1</v>
      </c>
      <c r="AF27" s="93" t="s">
        <v>235</v>
      </c>
      <c r="AG27" s="94" t="s">
        <v>145</v>
      </c>
      <c r="AH27" s="59" t="str">
        <f t="shared" si="7"/>
        <v>No programado</v>
      </c>
      <c r="AI27" s="29"/>
      <c r="AJ27" s="166" t="e">
        <f t="shared" si="8"/>
        <v>#VALUE!</v>
      </c>
      <c r="AK27" s="93"/>
      <c r="AL27" s="94"/>
      <c r="AM27" s="59">
        <v>0</v>
      </c>
      <c r="AN27" s="29"/>
      <c r="AO27" s="166" t="e">
        <f t="shared" si="10"/>
        <v>#DIV/0!</v>
      </c>
      <c r="AP27" s="93"/>
      <c r="AQ27" s="150"/>
      <c r="AR27" s="59">
        <v>2</v>
      </c>
      <c r="AS27" s="170">
        <f>AD27+AI27+AN27</f>
        <v>1</v>
      </c>
      <c r="AT27" s="28">
        <f t="shared" si="11"/>
        <v>0.5</v>
      </c>
      <c r="AU27" s="171" t="s">
        <v>218</v>
      </c>
    </row>
    <row r="28" spans="1:47" s="92" customFormat="1" ht="105" x14ac:dyDescent="0.25">
      <c r="A28" s="19">
        <v>4</v>
      </c>
      <c r="B28" s="20" t="s">
        <v>56</v>
      </c>
      <c r="C28" s="21">
        <f t="shared" si="1"/>
        <v>1</v>
      </c>
      <c r="D28" s="22">
        <v>11</v>
      </c>
      <c r="E28" s="20" t="s">
        <v>146</v>
      </c>
      <c r="F28" s="23">
        <f t="shared" si="2"/>
        <v>6.1538461538461521E-2</v>
      </c>
      <c r="G28" s="167" t="s">
        <v>58</v>
      </c>
      <c r="H28" s="20" t="s">
        <v>147</v>
      </c>
      <c r="I28" s="20" t="s">
        <v>148</v>
      </c>
      <c r="J28" s="20" t="s">
        <v>149</v>
      </c>
      <c r="K28" s="20"/>
      <c r="L28" s="20" t="s">
        <v>62</v>
      </c>
      <c r="M28" s="20" t="s">
        <v>150</v>
      </c>
      <c r="N28" s="28">
        <v>1</v>
      </c>
      <c r="O28" s="28">
        <v>1</v>
      </c>
      <c r="P28" s="28">
        <v>1</v>
      </c>
      <c r="Q28" s="28">
        <v>1</v>
      </c>
      <c r="R28" s="36">
        <f>+Q28</f>
        <v>1</v>
      </c>
      <c r="S28" s="26" t="s">
        <v>64</v>
      </c>
      <c r="T28" s="20" t="s">
        <v>151</v>
      </c>
      <c r="U28" s="20" t="s">
        <v>152</v>
      </c>
      <c r="V28" s="20" t="s">
        <v>153</v>
      </c>
      <c r="W28" s="133" t="s">
        <v>154</v>
      </c>
      <c r="X28" s="61">
        <f t="shared" si="3"/>
        <v>1</v>
      </c>
      <c r="Y28" s="6">
        <v>0.97</v>
      </c>
      <c r="Z28" s="7">
        <f t="shared" si="4"/>
        <v>0.97</v>
      </c>
      <c r="AA28" s="8" t="s">
        <v>155</v>
      </c>
      <c r="AB28" s="9" t="s">
        <v>156</v>
      </c>
      <c r="AC28" s="139">
        <v>1</v>
      </c>
      <c r="AD28" s="28">
        <v>1</v>
      </c>
      <c r="AE28" s="166">
        <f t="shared" si="6"/>
        <v>1</v>
      </c>
      <c r="AF28" s="93" t="s">
        <v>157</v>
      </c>
      <c r="AG28" s="94" t="s">
        <v>156</v>
      </c>
      <c r="AH28" s="61">
        <f t="shared" si="7"/>
        <v>1</v>
      </c>
      <c r="AI28" s="21"/>
      <c r="AJ28" s="166">
        <f t="shared" si="8"/>
        <v>0</v>
      </c>
      <c r="AK28" s="93"/>
      <c r="AL28" s="94"/>
      <c r="AM28" s="61">
        <f t="shared" si="9"/>
        <v>1</v>
      </c>
      <c r="AN28" s="28"/>
      <c r="AO28" s="166">
        <f t="shared" si="10"/>
        <v>0</v>
      </c>
      <c r="AP28" s="93"/>
      <c r="AQ28" s="150"/>
      <c r="AR28" s="58">
        <f>+(X28+AC28+AH28+AM28)/4</f>
        <v>1</v>
      </c>
      <c r="AS28" s="21">
        <f>+(Y28+AD28)/4</f>
        <v>0.49249999999999999</v>
      </c>
      <c r="AT28" s="28">
        <f t="shared" si="11"/>
        <v>0.49249999999999999</v>
      </c>
      <c r="AU28" s="95" t="s">
        <v>236</v>
      </c>
    </row>
    <row r="29" spans="1:47" s="92" customFormat="1" ht="301.5" customHeight="1" x14ac:dyDescent="0.25">
      <c r="A29" s="19">
        <v>4</v>
      </c>
      <c r="B29" s="20" t="s">
        <v>56</v>
      </c>
      <c r="C29" s="29">
        <f t="shared" si="1"/>
        <v>1</v>
      </c>
      <c r="D29" s="22">
        <v>12</v>
      </c>
      <c r="E29" s="20" t="s">
        <v>158</v>
      </c>
      <c r="F29" s="23">
        <f t="shared" si="2"/>
        <v>6.1538461538461521E-2</v>
      </c>
      <c r="G29" s="167" t="s">
        <v>58</v>
      </c>
      <c r="H29" s="20" t="s">
        <v>159</v>
      </c>
      <c r="I29" s="20" t="s">
        <v>160</v>
      </c>
      <c r="J29" s="20"/>
      <c r="K29" s="20"/>
      <c r="L29" s="20" t="s">
        <v>108</v>
      </c>
      <c r="M29" s="20" t="s">
        <v>161</v>
      </c>
      <c r="N29" s="22" t="s">
        <v>128</v>
      </c>
      <c r="O29" s="22">
        <v>1</v>
      </c>
      <c r="P29" s="22" t="s">
        <v>128</v>
      </c>
      <c r="Q29" s="22" t="s">
        <v>128</v>
      </c>
      <c r="R29" s="35">
        <f>SUM(N29:Q29)</f>
        <v>1</v>
      </c>
      <c r="S29" s="26" t="s">
        <v>98</v>
      </c>
      <c r="T29" s="20" t="s">
        <v>162</v>
      </c>
      <c r="U29" s="20" t="s">
        <v>100</v>
      </c>
      <c r="V29" s="20" t="s">
        <v>110</v>
      </c>
      <c r="W29" s="133" t="s">
        <v>163</v>
      </c>
      <c r="X29" s="59" t="s">
        <v>143</v>
      </c>
      <c r="Y29" s="22" t="s">
        <v>143</v>
      </c>
      <c r="Z29" s="22" t="s">
        <v>143</v>
      </c>
      <c r="AA29" s="8" t="s">
        <v>144</v>
      </c>
      <c r="AB29" s="9" t="s">
        <v>143</v>
      </c>
      <c r="AC29" s="138">
        <v>1</v>
      </c>
      <c r="AD29" s="29">
        <v>1</v>
      </c>
      <c r="AE29" s="166">
        <f t="shared" si="6"/>
        <v>1</v>
      </c>
      <c r="AF29" s="93" t="s">
        <v>225</v>
      </c>
      <c r="AG29" s="94" t="s">
        <v>164</v>
      </c>
      <c r="AH29" s="59">
        <v>0</v>
      </c>
      <c r="AI29" s="167"/>
      <c r="AJ29" s="166" t="e">
        <f t="shared" si="8"/>
        <v>#DIV/0!</v>
      </c>
      <c r="AK29" s="93"/>
      <c r="AL29" s="94"/>
      <c r="AM29" s="59">
        <v>0</v>
      </c>
      <c r="AN29" s="29"/>
      <c r="AO29" s="166" t="e">
        <f t="shared" si="10"/>
        <v>#DIV/0!</v>
      </c>
      <c r="AP29" s="93"/>
      <c r="AQ29" s="150"/>
      <c r="AR29" s="59">
        <v>1</v>
      </c>
      <c r="AS29" s="170">
        <f>AD29+AI29+AN29</f>
        <v>1</v>
      </c>
      <c r="AT29" s="28">
        <f t="shared" si="11"/>
        <v>1</v>
      </c>
      <c r="AU29" s="93" t="s">
        <v>237</v>
      </c>
    </row>
    <row r="30" spans="1:47" s="92" customFormat="1" ht="135" x14ac:dyDescent="0.25">
      <c r="A30" s="19">
        <v>4</v>
      </c>
      <c r="B30" s="20" t="s">
        <v>56</v>
      </c>
      <c r="C30" s="29">
        <f t="shared" si="1"/>
        <v>1</v>
      </c>
      <c r="D30" s="22">
        <v>13</v>
      </c>
      <c r="E30" s="20" t="s">
        <v>165</v>
      </c>
      <c r="F30" s="23">
        <f t="shared" si="2"/>
        <v>6.1538461538461521E-2</v>
      </c>
      <c r="G30" s="167" t="s">
        <v>58</v>
      </c>
      <c r="H30" s="20" t="s">
        <v>166</v>
      </c>
      <c r="I30" s="20" t="s">
        <v>167</v>
      </c>
      <c r="J30" s="20"/>
      <c r="K30" s="20"/>
      <c r="L30" s="20" t="s">
        <v>96</v>
      </c>
      <c r="M30" s="20" t="s">
        <v>168</v>
      </c>
      <c r="N30" s="34" t="s">
        <v>128</v>
      </c>
      <c r="O30" s="37">
        <v>0.3</v>
      </c>
      <c r="P30" s="37">
        <v>0.4</v>
      </c>
      <c r="Q30" s="37">
        <v>0.3</v>
      </c>
      <c r="R30" s="35">
        <f>SUM(N30:Q30)</f>
        <v>1</v>
      </c>
      <c r="S30" s="26" t="s">
        <v>98</v>
      </c>
      <c r="T30" s="20" t="s">
        <v>169</v>
      </c>
      <c r="U30" s="20" t="s">
        <v>100</v>
      </c>
      <c r="V30" s="20" t="s">
        <v>170</v>
      </c>
      <c r="W30" s="133" t="s">
        <v>171</v>
      </c>
      <c r="X30" s="59" t="s">
        <v>143</v>
      </c>
      <c r="Y30" s="22" t="s">
        <v>143</v>
      </c>
      <c r="Z30" s="22" t="s">
        <v>143</v>
      </c>
      <c r="AA30" s="8" t="s">
        <v>144</v>
      </c>
      <c r="AB30" s="9" t="s">
        <v>143</v>
      </c>
      <c r="AC30" s="140">
        <f t="shared" si="5"/>
        <v>0.3</v>
      </c>
      <c r="AD30" s="97">
        <v>0.4</v>
      </c>
      <c r="AE30" s="166">
        <f t="shared" si="6"/>
        <v>1</v>
      </c>
      <c r="AF30" s="93" t="s">
        <v>172</v>
      </c>
      <c r="AG30" s="94" t="s">
        <v>173</v>
      </c>
      <c r="AH30" s="98">
        <f t="shared" si="7"/>
        <v>0.4</v>
      </c>
      <c r="AI30" s="97"/>
      <c r="AJ30" s="166">
        <f t="shared" si="8"/>
        <v>0</v>
      </c>
      <c r="AK30" s="93"/>
      <c r="AL30" s="94"/>
      <c r="AM30" s="96">
        <f t="shared" si="9"/>
        <v>0.3</v>
      </c>
      <c r="AN30" s="97"/>
      <c r="AO30" s="166">
        <f t="shared" si="10"/>
        <v>0</v>
      </c>
      <c r="AP30" s="93"/>
      <c r="AQ30" s="150"/>
      <c r="AR30" s="59">
        <v>1</v>
      </c>
      <c r="AS30" s="169">
        <f>AD30+AI30+AN30</f>
        <v>0.4</v>
      </c>
      <c r="AT30" s="28">
        <f t="shared" si="11"/>
        <v>0.4</v>
      </c>
      <c r="AU30" s="156" t="s">
        <v>238</v>
      </c>
    </row>
    <row r="31" spans="1:47" s="99" customFormat="1" ht="16.5" thickBot="1" x14ac:dyDescent="0.3">
      <c r="A31" s="207"/>
      <c r="B31" s="206"/>
      <c r="C31" s="206"/>
      <c r="D31" s="208"/>
      <c r="E31" s="38" t="s">
        <v>174</v>
      </c>
      <c r="F31" s="39">
        <f>SUM(F18:F30)</f>
        <v>0.79999999999999993</v>
      </c>
      <c r="G31" s="205"/>
      <c r="H31" s="206"/>
      <c r="I31" s="206"/>
      <c r="J31" s="206"/>
      <c r="K31" s="206"/>
      <c r="L31" s="206"/>
      <c r="M31" s="206"/>
      <c r="N31" s="206"/>
      <c r="O31" s="206"/>
      <c r="P31" s="206"/>
      <c r="Q31" s="206"/>
      <c r="R31" s="206"/>
      <c r="S31" s="206"/>
      <c r="T31" s="206"/>
      <c r="U31" s="206"/>
      <c r="V31" s="206"/>
      <c r="W31" s="206"/>
      <c r="X31" s="110"/>
      <c r="Y31" s="111"/>
      <c r="Z31" s="128">
        <f>AVERAGE(Z18:Z30)*80%</f>
        <v>0.79760000000000009</v>
      </c>
      <c r="AA31" s="112"/>
      <c r="AB31" s="113"/>
      <c r="AC31" s="110"/>
      <c r="AD31" s="111"/>
      <c r="AE31" s="175">
        <f>AVERAGE(AE18:AE30)*80%</f>
        <v>0.8</v>
      </c>
      <c r="AF31" s="66"/>
      <c r="AG31" s="67"/>
      <c r="AH31" s="110"/>
      <c r="AI31" s="111"/>
      <c r="AJ31" s="128" t="e">
        <f>AVERAGE(AJ18:AJ30)*80%</f>
        <v>#DIV/0!</v>
      </c>
      <c r="AK31" s="66"/>
      <c r="AL31" s="67"/>
      <c r="AM31" s="110"/>
      <c r="AN31" s="111"/>
      <c r="AO31" s="128" t="e">
        <f>AVERAGE(AO18:AO30)*80%</f>
        <v>#DIV/0!</v>
      </c>
      <c r="AP31" s="66"/>
      <c r="AQ31" s="151"/>
      <c r="AR31" s="157"/>
      <c r="AS31" s="111"/>
      <c r="AT31" s="175">
        <f>AVERAGE(AT18:AT30)*80%</f>
        <v>0.46491174583177508</v>
      </c>
      <c r="AU31" s="113"/>
    </row>
    <row r="32" spans="1:47" s="103" customFormat="1" ht="315" x14ac:dyDescent="0.25">
      <c r="A32" s="40">
        <v>7</v>
      </c>
      <c r="B32" s="41" t="s">
        <v>175</v>
      </c>
      <c r="C32" s="42">
        <f>+R32</f>
        <v>0.8</v>
      </c>
      <c r="D32" s="40" t="s">
        <v>176</v>
      </c>
      <c r="E32" s="41" t="s">
        <v>177</v>
      </c>
      <c r="F32" s="43">
        <f>+(0.333333333333333)*20%</f>
        <v>6.6666666666666596E-2</v>
      </c>
      <c r="G32" s="41" t="s">
        <v>178</v>
      </c>
      <c r="H32" s="41" t="s">
        <v>179</v>
      </c>
      <c r="I32" s="41" t="s">
        <v>180</v>
      </c>
      <c r="J32" s="41" t="s">
        <v>181</v>
      </c>
      <c r="K32" s="41"/>
      <c r="L32" s="41" t="s">
        <v>62</v>
      </c>
      <c r="M32" s="44" t="s">
        <v>182</v>
      </c>
      <c r="N32" s="45" t="s">
        <v>143</v>
      </c>
      <c r="O32" s="45">
        <v>0.8</v>
      </c>
      <c r="P32" s="45" t="s">
        <v>143</v>
      </c>
      <c r="Q32" s="45">
        <v>0.8</v>
      </c>
      <c r="R32" s="45">
        <v>0.8</v>
      </c>
      <c r="S32" s="41" t="s">
        <v>183</v>
      </c>
      <c r="T32" s="41" t="s">
        <v>184</v>
      </c>
      <c r="U32" s="41" t="s">
        <v>184</v>
      </c>
      <c r="V32" s="41" t="s">
        <v>185</v>
      </c>
      <c r="W32" s="46" t="s">
        <v>186</v>
      </c>
      <c r="X32" s="62" t="s">
        <v>143</v>
      </c>
      <c r="Y32" s="68" t="s">
        <v>143</v>
      </c>
      <c r="Z32" s="68" t="s">
        <v>143</v>
      </c>
      <c r="AA32" s="146" t="s">
        <v>144</v>
      </c>
      <c r="AB32" s="147" t="s">
        <v>143</v>
      </c>
      <c r="AC32" s="108">
        <f>O32</f>
        <v>0.8</v>
      </c>
      <c r="AD32" s="173">
        <v>0.626</v>
      </c>
      <c r="AE32" s="176">
        <f>+AD32/AC32</f>
        <v>0.78249999999999997</v>
      </c>
      <c r="AF32" s="70" t="s">
        <v>239</v>
      </c>
      <c r="AG32" s="71" t="s">
        <v>240</v>
      </c>
      <c r="AH32" s="100">
        <v>0</v>
      </c>
      <c r="AI32" s="69"/>
      <c r="AJ32" s="69" t="s">
        <v>143</v>
      </c>
      <c r="AK32" s="101"/>
      <c r="AL32" s="102"/>
      <c r="AM32" s="100">
        <f>Q32</f>
        <v>0.8</v>
      </c>
      <c r="AN32" s="68"/>
      <c r="AO32" s="68">
        <f>+AN32/AM32</f>
        <v>0</v>
      </c>
      <c r="AP32" s="101"/>
      <c r="AQ32" s="152"/>
      <c r="AR32" s="100">
        <f>R32</f>
        <v>0.8</v>
      </c>
      <c r="AS32" s="68">
        <f>SUM(AD32,AN32)</f>
        <v>0.626</v>
      </c>
      <c r="AT32" s="176">
        <f>+AS32/AR32</f>
        <v>0.78249999999999997</v>
      </c>
      <c r="AU32" s="165"/>
    </row>
    <row r="33" spans="1:47" s="103" customFormat="1" ht="180" x14ac:dyDescent="0.25">
      <c r="A33" s="47">
        <v>7</v>
      </c>
      <c r="B33" s="48" t="s">
        <v>175</v>
      </c>
      <c r="C33" s="42">
        <f>+R33</f>
        <v>0.99999999999999989</v>
      </c>
      <c r="D33" s="47" t="s">
        <v>187</v>
      </c>
      <c r="E33" s="48" t="s">
        <v>245</v>
      </c>
      <c r="F33" s="49">
        <f>+(0.333333333333333)*20%</f>
        <v>6.6666666666666596E-2</v>
      </c>
      <c r="G33" s="48" t="s">
        <v>178</v>
      </c>
      <c r="H33" s="48" t="s">
        <v>188</v>
      </c>
      <c r="I33" s="48" t="s">
        <v>189</v>
      </c>
      <c r="J33" s="48" t="s">
        <v>190</v>
      </c>
      <c r="K33" s="48"/>
      <c r="L33" s="48" t="s">
        <v>191</v>
      </c>
      <c r="M33" s="50" t="s">
        <v>192</v>
      </c>
      <c r="N33" s="158">
        <v>0.106</v>
      </c>
      <c r="O33" s="158">
        <v>0.36199999999999999</v>
      </c>
      <c r="P33" s="158">
        <v>0.45800000000000002</v>
      </c>
      <c r="Q33" s="158">
        <v>7.3999999999999996E-2</v>
      </c>
      <c r="R33" s="52">
        <f>SUM(N33:Q33)</f>
        <v>0.99999999999999989</v>
      </c>
      <c r="S33" s="48" t="s">
        <v>183</v>
      </c>
      <c r="T33" s="48" t="s">
        <v>193</v>
      </c>
      <c r="U33" s="48" t="s">
        <v>193</v>
      </c>
      <c r="V33" s="41" t="s">
        <v>185</v>
      </c>
      <c r="W33" s="53" t="s">
        <v>171</v>
      </c>
      <c r="X33" s="159">
        <f>N33</f>
        <v>0.106</v>
      </c>
      <c r="Y33" s="160">
        <v>0.13819999999999999</v>
      </c>
      <c r="Z33" s="161">
        <v>1</v>
      </c>
      <c r="AA33" s="162" t="s">
        <v>194</v>
      </c>
      <c r="AB33" s="72"/>
      <c r="AC33" s="109">
        <f>O33</f>
        <v>0.36199999999999999</v>
      </c>
      <c r="AD33" s="174">
        <f>AC33*25%</f>
        <v>9.0499999999999997E-2</v>
      </c>
      <c r="AE33" s="174">
        <f>+AD33/AC33</f>
        <v>0.25</v>
      </c>
      <c r="AF33" s="48" t="s">
        <v>241</v>
      </c>
      <c r="AG33" s="72" t="s">
        <v>195</v>
      </c>
      <c r="AH33" s="104">
        <f>P33</f>
        <v>0.45800000000000002</v>
      </c>
      <c r="AI33" s="47"/>
      <c r="AJ33" s="49">
        <f>+AI33/AH33</f>
        <v>0</v>
      </c>
      <c r="AK33" s="105"/>
      <c r="AL33" s="106"/>
      <c r="AM33" s="104">
        <f>Q33</f>
        <v>7.3999999999999996E-2</v>
      </c>
      <c r="AN33" s="49"/>
      <c r="AO33" s="49">
        <f>+AN33/AM33</f>
        <v>0</v>
      </c>
      <c r="AP33" s="105"/>
      <c r="AQ33" s="153"/>
      <c r="AR33" s="104">
        <f>R33</f>
        <v>0.99999999999999989</v>
      </c>
      <c r="AS33" s="163">
        <f>SUM(Y33,AD33,AI33,AN33)</f>
        <v>0.22869999999999999</v>
      </c>
      <c r="AT33" s="174">
        <f>+AS33/AR33</f>
        <v>0.22870000000000001</v>
      </c>
      <c r="AU33" s="164"/>
    </row>
    <row r="34" spans="1:47" s="103" customFormat="1" ht="105" x14ac:dyDescent="0.25">
      <c r="A34" s="47">
        <v>7</v>
      </c>
      <c r="B34" s="48" t="s">
        <v>175</v>
      </c>
      <c r="C34" s="42">
        <f>+R34</f>
        <v>1</v>
      </c>
      <c r="D34" s="47" t="s">
        <v>196</v>
      </c>
      <c r="E34" s="48" t="s">
        <v>197</v>
      </c>
      <c r="F34" s="49">
        <f>+(0.333333333333333)*20%</f>
        <v>6.6666666666666596E-2</v>
      </c>
      <c r="G34" s="48" t="s">
        <v>178</v>
      </c>
      <c r="H34" s="48" t="s">
        <v>198</v>
      </c>
      <c r="I34" s="48" t="s">
        <v>199</v>
      </c>
      <c r="J34" s="48" t="s">
        <v>200</v>
      </c>
      <c r="K34" s="48"/>
      <c r="L34" s="48" t="s">
        <v>191</v>
      </c>
      <c r="M34" s="50" t="s">
        <v>201</v>
      </c>
      <c r="N34" s="51" t="s">
        <v>143</v>
      </c>
      <c r="O34" s="51">
        <v>1</v>
      </c>
      <c r="P34" s="52">
        <v>1</v>
      </c>
      <c r="Q34" s="52" t="s">
        <v>202</v>
      </c>
      <c r="R34" s="52">
        <v>1</v>
      </c>
      <c r="S34" s="48" t="s">
        <v>183</v>
      </c>
      <c r="T34" s="48" t="s">
        <v>203</v>
      </c>
      <c r="U34" s="48" t="s">
        <v>204</v>
      </c>
      <c r="V34" s="41" t="s">
        <v>185</v>
      </c>
      <c r="W34" s="53" t="s">
        <v>205</v>
      </c>
      <c r="X34" s="63" t="s">
        <v>143</v>
      </c>
      <c r="Y34" s="49" t="s">
        <v>143</v>
      </c>
      <c r="Z34" s="49" t="s">
        <v>143</v>
      </c>
      <c r="AA34" s="129" t="s">
        <v>144</v>
      </c>
      <c r="AB34" s="144" t="s">
        <v>143</v>
      </c>
      <c r="AC34" s="109">
        <f>O34</f>
        <v>1</v>
      </c>
      <c r="AD34" s="49">
        <v>1</v>
      </c>
      <c r="AE34" s="174">
        <f>+AD34/AC34</f>
        <v>1</v>
      </c>
      <c r="AF34" s="48" t="s">
        <v>242</v>
      </c>
      <c r="AG34" s="72"/>
      <c r="AH34" s="104">
        <f>P34</f>
        <v>1</v>
      </c>
      <c r="AI34" s="47"/>
      <c r="AJ34" s="49">
        <f>+AI34/AH34</f>
        <v>0</v>
      </c>
      <c r="AK34" s="105"/>
      <c r="AL34" s="106"/>
      <c r="AM34" s="104">
        <v>0</v>
      </c>
      <c r="AN34" s="49"/>
      <c r="AO34" s="47" t="s">
        <v>143</v>
      </c>
      <c r="AP34" s="105"/>
      <c r="AQ34" s="153"/>
      <c r="AR34" s="104">
        <f>R34</f>
        <v>1</v>
      </c>
      <c r="AS34" s="49">
        <f>SUM(AD34,AI34)</f>
        <v>1</v>
      </c>
      <c r="AT34" s="174">
        <f>+AS34/AR34</f>
        <v>1</v>
      </c>
      <c r="AU34" s="72"/>
    </row>
    <row r="35" spans="1:47" s="99" customFormat="1" ht="15.75" x14ac:dyDescent="0.25">
      <c r="A35" s="202"/>
      <c r="B35" s="203"/>
      <c r="C35" s="203"/>
      <c r="D35" s="204"/>
      <c r="E35" s="54" t="s">
        <v>206</v>
      </c>
      <c r="F35" s="55">
        <f>SUM(F32:F34)</f>
        <v>0.19999999999999979</v>
      </c>
      <c r="G35" s="189"/>
      <c r="H35" s="190"/>
      <c r="I35" s="190"/>
      <c r="J35" s="190"/>
      <c r="K35" s="190"/>
      <c r="L35" s="190"/>
      <c r="M35" s="190"/>
      <c r="N35" s="190"/>
      <c r="O35" s="190"/>
      <c r="P35" s="190"/>
      <c r="Q35" s="190"/>
      <c r="R35" s="190"/>
      <c r="S35" s="190"/>
      <c r="T35" s="190"/>
      <c r="U35" s="190"/>
      <c r="V35" s="190"/>
      <c r="W35" s="190"/>
      <c r="X35" s="64"/>
      <c r="Y35" s="73"/>
      <c r="Z35" s="143">
        <f>AVERAGE(Z32:Z34)*20%</f>
        <v>0.2</v>
      </c>
      <c r="AA35" s="74"/>
      <c r="AB35" s="75"/>
      <c r="AC35" s="64"/>
      <c r="AD35" s="73"/>
      <c r="AE35" s="177">
        <f>AVERAGE(AE32:AE34)*20%</f>
        <v>0.13549999999999998</v>
      </c>
      <c r="AF35" s="74"/>
      <c r="AG35" s="75"/>
      <c r="AH35" s="64"/>
      <c r="AI35" s="73"/>
      <c r="AJ35" s="143">
        <f>AVERAGE(AJ32:AJ34)*20%</f>
        <v>0</v>
      </c>
      <c r="AK35" s="74"/>
      <c r="AL35" s="75"/>
      <c r="AM35" s="64"/>
      <c r="AN35" s="73"/>
      <c r="AO35" s="143">
        <f>AVERAGE(AO32:AO34)*20%</f>
        <v>0</v>
      </c>
      <c r="AP35" s="74"/>
      <c r="AQ35" s="154"/>
      <c r="AR35" s="64"/>
      <c r="AS35" s="143"/>
      <c r="AT35" s="177">
        <f>AVERAGE(AT32:AT34)*20%</f>
        <v>0.13408</v>
      </c>
      <c r="AU35" s="75"/>
    </row>
    <row r="36" spans="1:47" s="107" customFormat="1" ht="19.5" thickBot="1" x14ac:dyDescent="0.3">
      <c r="A36" s="186"/>
      <c r="B36" s="187"/>
      <c r="C36" s="187"/>
      <c r="D36" s="188"/>
      <c r="E36" s="56" t="s">
        <v>207</v>
      </c>
      <c r="F36" s="57">
        <f>F35+F31</f>
        <v>0.99999999999999978</v>
      </c>
      <c r="G36" s="191"/>
      <c r="H36" s="192"/>
      <c r="I36" s="192"/>
      <c r="J36" s="192"/>
      <c r="K36" s="192"/>
      <c r="L36" s="192"/>
      <c r="M36" s="192"/>
      <c r="N36" s="192"/>
      <c r="O36" s="192"/>
      <c r="P36" s="192"/>
      <c r="Q36" s="192"/>
      <c r="R36" s="192"/>
      <c r="S36" s="192"/>
      <c r="T36" s="192"/>
      <c r="U36" s="192"/>
      <c r="V36" s="192"/>
      <c r="W36" s="192"/>
      <c r="X36" s="65"/>
      <c r="Y36" s="76"/>
      <c r="Z36" s="130">
        <f>Z31+Z35</f>
        <v>0.99760000000000004</v>
      </c>
      <c r="AA36" s="77"/>
      <c r="AB36" s="78"/>
      <c r="AC36" s="65"/>
      <c r="AD36" s="76"/>
      <c r="AE36" s="178">
        <f>AE31+AE35</f>
        <v>0.9355</v>
      </c>
      <c r="AF36" s="77"/>
      <c r="AG36" s="78"/>
      <c r="AH36" s="65"/>
      <c r="AI36" s="76"/>
      <c r="AJ36" s="130" t="e">
        <f>AJ31+AJ35</f>
        <v>#DIV/0!</v>
      </c>
      <c r="AK36" s="77"/>
      <c r="AL36" s="78"/>
      <c r="AM36" s="65"/>
      <c r="AN36" s="76"/>
      <c r="AO36" s="130" t="e">
        <f>AO31+AO35</f>
        <v>#DIV/0!</v>
      </c>
      <c r="AP36" s="77"/>
      <c r="AQ36" s="155"/>
      <c r="AR36" s="65"/>
      <c r="AS36" s="130"/>
      <c r="AT36" s="178">
        <f>AT31+AT35</f>
        <v>0.59899174583177506</v>
      </c>
      <c r="AU36" s="78"/>
    </row>
  </sheetData>
  <sheetProtection formatColumns="0" formatRows="0"/>
  <mergeCells count="31">
    <mergeCell ref="I5:M5"/>
    <mergeCell ref="I6:M6"/>
    <mergeCell ref="I7:M7"/>
    <mergeCell ref="I8:M8"/>
    <mergeCell ref="AC14:AG14"/>
    <mergeCell ref="I9:M9"/>
    <mergeCell ref="I10:M10"/>
    <mergeCell ref="AH15:AL16"/>
    <mergeCell ref="AM15:AQ16"/>
    <mergeCell ref="AR15:AU16"/>
    <mergeCell ref="A1:M1"/>
    <mergeCell ref="N1:R1"/>
    <mergeCell ref="A2:R2"/>
    <mergeCell ref="A4:B8"/>
    <mergeCell ref="C4:E8"/>
    <mergeCell ref="A14:B16"/>
    <mergeCell ref="C14:R16"/>
    <mergeCell ref="AC15:AG16"/>
    <mergeCell ref="AR14:AU14"/>
    <mergeCell ref="X14:AB14"/>
    <mergeCell ref="G4:M4"/>
    <mergeCell ref="AM14:AQ14"/>
    <mergeCell ref="AH14:AL14"/>
    <mergeCell ref="A36:D36"/>
    <mergeCell ref="G35:W35"/>
    <mergeCell ref="G36:W36"/>
    <mergeCell ref="S14:W16"/>
    <mergeCell ref="X15:AB16"/>
    <mergeCell ref="A35:D35"/>
    <mergeCell ref="G31:W31"/>
    <mergeCell ref="A31:D31"/>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8:AA30 AA32:AA34 AU32 AU27 AU30" xr:uid="{00000000-0002-0000-0000-000000000000}">
      <formula1>2500</formula1>
    </dataValidation>
    <dataValidation type="textLength" operator="lessThanOrEqual" allowBlank="1" showInputMessage="1" showErrorMessage="1" error="Por favor ingresar menos de 2.500 caracteres, incluyendo espacios." sqref="AB33 AB18:AB30 Y28:Z28 Y18:Z26 Y33:Z33"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ignoredErrors>
    <ignoredError sqref="Z18 Z2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25</v>
      </c>
      <c r="B1" s="3" t="s">
        <v>208</v>
      </c>
      <c r="C1" s="3" t="s">
        <v>31</v>
      </c>
      <c r="D1" s="1" t="s">
        <v>36</v>
      </c>
      <c r="E1" s="2" t="s">
        <v>43</v>
      </c>
    </row>
    <row r="2" spans="1:5" x14ac:dyDescent="0.25">
      <c r="A2" s="5">
        <v>1</v>
      </c>
      <c r="B2" s="5" t="s">
        <v>209</v>
      </c>
      <c r="C2" s="5" t="s">
        <v>210</v>
      </c>
      <c r="D2" s="5" t="s">
        <v>96</v>
      </c>
      <c r="E2" s="5" t="s">
        <v>98</v>
      </c>
    </row>
    <row r="3" spans="1:5" x14ac:dyDescent="0.25">
      <c r="A3" s="5">
        <v>2</v>
      </c>
      <c r="B3" s="5" t="s">
        <v>211</v>
      </c>
      <c r="C3" s="5" t="s">
        <v>58</v>
      </c>
      <c r="D3" s="5" t="s">
        <v>212</v>
      </c>
      <c r="E3" s="5" t="s">
        <v>64</v>
      </c>
    </row>
    <row r="4" spans="1:5" x14ac:dyDescent="0.25">
      <c r="A4" s="5">
        <v>3</v>
      </c>
      <c r="B4" s="5" t="s">
        <v>213</v>
      </c>
      <c r="C4" s="5" t="s">
        <v>93</v>
      </c>
      <c r="D4" s="5" t="s">
        <v>214</v>
      </c>
      <c r="E4" s="5" t="s">
        <v>215</v>
      </c>
    </row>
    <row r="5" spans="1:5" x14ac:dyDescent="0.25">
      <c r="A5" s="5">
        <v>4</v>
      </c>
      <c r="B5" s="5" t="s">
        <v>56</v>
      </c>
      <c r="C5" s="5" t="s">
        <v>178</v>
      </c>
      <c r="D5" s="5" t="s">
        <v>62</v>
      </c>
      <c r="E5" s="5"/>
    </row>
    <row r="6" spans="1:5" x14ac:dyDescent="0.25">
      <c r="A6" s="5">
        <v>5</v>
      </c>
      <c r="B6" s="5" t="s">
        <v>216</v>
      </c>
      <c r="C6" s="5"/>
      <c r="D6" s="5"/>
      <c r="E6" s="5"/>
    </row>
    <row r="7" spans="1:5" x14ac:dyDescent="0.25">
      <c r="A7" s="5">
        <v>6</v>
      </c>
      <c r="B7" s="5" t="s">
        <v>217</v>
      </c>
      <c r="C7" s="5"/>
      <c r="D7" s="5"/>
      <c r="E7" s="5"/>
    </row>
    <row r="8" spans="1:5" x14ac:dyDescent="0.25">
      <c r="A8" s="5">
        <v>7</v>
      </c>
      <c r="B8" s="5" t="s">
        <v>175</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2021-09-27T13:31:08Z</dcterms:modified>
  <cp:category/>
  <cp:contentStatus/>
</cp:coreProperties>
</file>