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AJUSTES FINALES)/"/>
    </mc:Choice>
  </mc:AlternateContent>
  <xr:revisionPtr revIDLastSave="21" documentId="8_{12AED4C8-BB0F-4D4D-9E3A-C100A9D1C6D9}" xr6:coauthVersionLast="47" xr6:coauthVersionMax="47" xr10:uidLastSave="{D995D80C-7ACA-4841-B9E2-79B8C3EFD923}"/>
  <workbookProtection lockStructure="1"/>
  <bookViews>
    <workbookView xWindow="-120" yWindow="-120" windowWidth="29040" windowHeight="15840" xr2:uid="{00000000-000D-0000-FFFF-FFFF00000000}"/>
  </bookViews>
  <sheets>
    <sheet name="2021 Barrios Unido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4" i="1" l="1"/>
  <c r="AQ23" i="1"/>
  <c r="AQ33" i="1"/>
  <c r="AQ26" i="1"/>
  <c r="AQ27" i="1"/>
  <c r="AQ28" i="1"/>
  <c r="AQ25" i="1"/>
  <c r="AQ22" i="1"/>
  <c r="AC17" i="1"/>
  <c r="AP17" i="1"/>
  <c r="AR17" i="1" s="1"/>
  <c r="AQ35" i="1"/>
  <c r="AQ31" i="1"/>
  <c r="AQ30" i="1"/>
  <c r="AQ29" i="1"/>
  <c r="AS24" i="1"/>
  <c r="AS16" i="1"/>
  <c r="AB36" i="1" l="1"/>
  <c r="AM38" i="1"/>
  <c r="AH38" i="1"/>
  <c r="X32" i="1"/>
  <c r="X38" i="1"/>
  <c r="E30" i="1"/>
  <c r="E29" i="1"/>
  <c r="E28" i="1"/>
  <c r="E27" i="1"/>
  <c r="E26" i="1"/>
  <c r="E25" i="1"/>
  <c r="E24" i="1"/>
  <c r="E23" i="1"/>
  <c r="E22" i="1"/>
  <c r="E21" i="1"/>
  <c r="E20" i="1"/>
  <c r="E19" i="1"/>
  <c r="E18" i="1"/>
  <c r="E17" i="1"/>
  <c r="E16" i="1"/>
  <c r="E15" i="1"/>
  <c r="E31" i="1"/>
  <c r="P31" i="1"/>
  <c r="AP31" i="1" s="1"/>
  <c r="AR31" i="1" s="1"/>
  <c r="P30" i="1"/>
  <c r="P29" i="1"/>
  <c r="P28" i="1"/>
  <c r="P27" i="1"/>
  <c r="AP27" i="1" s="1"/>
  <c r="AR27" i="1" s="1"/>
  <c r="P26" i="1"/>
  <c r="P25" i="1"/>
  <c r="L38" i="1"/>
  <c r="P38" i="1"/>
  <c r="O38" i="1"/>
  <c r="N38" i="1"/>
  <c r="M38" i="1"/>
  <c r="M39" i="1" s="1"/>
  <c r="AP37" i="1"/>
  <c r="AP36" i="1"/>
  <c r="AP35" i="1"/>
  <c r="AR35" i="1" s="1"/>
  <c r="AP34" i="1"/>
  <c r="AR34" i="1" s="1"/>
  <c r="AP33" i="1"/>
  <c r="AR33" i="1" s="1"/>
  <c r="AP30" i="1"/>
  <c r="AR30" i="1" s="1"/>
  <c r="AP29" i="1"/>
  <c r="AR29" i="1" s="1"/>
  <c r="AP28" i="1"/>
  <c r="AR28" i="1" s="1"/>
  <c r="AP26" i="1"/>
  <c r="AR26" i="1" s="1"/>
  <c r="AP25" i="1"/>
  <c r="AR25" i="1" s="1"/>
  <c r="AP24" i="1"/>
  <c r="AR24" i="1" s="1"/>
  <c r="AP23" i="1"/>
  <c r="AR23" i="1" s="1"/>
  <c r="AP22" i="1"/>
  <c r="AR22" i="1" s="1"/>
  <c r="AP21" i="1"/>
  <c r="AR21" i="1" s="1"/>
  <c r="AP20" i="1"/>
  <c r="AR20" i="1" s="1"/>
  <c r="AP19" i="1"/>
  <c r="AR19" i="1" s="1"/>
  <c r="AP18" i="1"/>
  <c r="AR18" i="1" s="1"/>
  <c r="AP16" i="1"/>
  <c r="AR16" i="1" s="1"/>
  <c r="AP15" i="1"/>
  <c r="AR15" i="1" s="1"/>
  <c r="AK37" i="1"/>
  <c r="AK36" i="1"/>
  <c r="AK35" i="1"/>
  <c r="AK34" i="1"/>
  <c r="AK33" i="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37" i="1"/>
  <c r="AF36" i="1"/>
  <c r="AF35" i="1"/>
  <c r="AF34" i="1"/>
  <c r="AF33" i="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H32" i="1" s="1"/>
  <c r="AH39" i="1" s="1"/>
  <c r="AA37" i="1"/>
  <c r="AA36" i="1"/>
  <c r="AA35" i="1"/>
  <c r="AC35" i="1" s="1"/>
  <c r="AA34" i="1"/>
  <c r="AC34" i="1" s="1"/>
  <c r="AA33" i="1"/>
  <c r="AC33"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5" i="1"/>
  <c r="AC15" i="1" s="1"/>
  <c r="V37" i="1"/>
  <c r="V34" i="1"/>
  <c r="V31" i="1"/>
  <c r="V30" i="1"/>
  <c r="V29" i="1"/>
  <c r="V28" i="1"/>
  <c r="V27" i="1"/>
  <c r="V26" i="1"/>
  <c r="V25" i="1"/>
  <c r="V24" i="1"/>
  <c r="V23" i="1"/>
  <c r="V22" i="1"/>
  <c r="V21" i="1"/>
  <c r="V20" i="1"/>
  <c r="V19" i="1"/>
  <c r="V18" i="1"/>
  <c r="V17" i="1"/>
  <c r="E38" i="1"/>
  <c r="O39" i="1" s="1"/>
  <c r="X39" i="1" l="1"/>
  <c r="P39" i="1"/>
  <c r="E32" i="1"/>
  <c r="E39" i="1" s="1"/>
  <c r="AM32" i="1"/>
  <c r="AM39" i="1" s="1"/>
  <c r="N39" i="1"/>
  <c r="L39" i="1"/>
  <c r="AQ36" i="1"/>
  <c r="AR36" i="1" s="1"/>
  <c r="AC36" i="1"/>
  <c r="AR37" i="1"/>
  <c r="AC37" i="1"/>
  <c r="AR32" i="1"/>
  <c r="AC32" i="1"/>
  <c r="AR38" i="1" l="1"/>
  <c r="AR39" i="1" s="1"/>
  <c r="AC38" i="1"/>
  <c r="AC39" i="1" s="1"/>
</calcChain>
</file>

<file path=xl/sharedStrings.xml><?xml version="1.0" encoding="utf-8"?>
<sst xmlns="http://schemas.openxmlformats.org/spreadsheetml/2006/main" count="495" uniqueCount="280">
  <si>
    <r>
      <t xml:space="preserve">ALCALDÍA LOCAL DE </t>
    </r>
    <r>
      <rPr>
        <b/>
        <u/>
        <sz val="11"/>
        <color indexed="8"/>
        <rFont val="Calibri Light"/>
        <family val="2"/>
      </rPr>
      <t>BARRIOS UNIDOS</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</si>
  <si>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</si>
  <si>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</si>
  <si>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</si>
  <si>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</si>
  <si>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</si>
  <si>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</si>
  <si>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</si>
  <si>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</si>
  <si>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enero de 2021</t>
  </si>
  <si>
    <t>Publicación del plan de gestión aprobado. Caso HOLA: 152028</t>
  </si>
  <si>
    <t>28 de abril de 2021</t>
  </si>
  <si>
    <t>Para el primer trimestre de la vigencia 2021, el plan de gestión de la Alcaldía Local alcanzó un nivel de desempeño del 93% de acuerdo con lo programado, y del 42%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</si>
  <si>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</si>
  <si>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</si>
  <si>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</si>
  <si>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</si>
  <si>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</si>
  <si>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</si>
  <si>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</si>
  <si>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</si>
  <si>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</si>
  <si>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</si>
  <si>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</si>
  <si>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</si>
  <si>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</si>
  <si>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</si>
  <si>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</si>
  <si>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</si>
  <si>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</si>
  <si>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</si>
  <si>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</si>
  <si>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</si>
  <si>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</si>
  <si>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</si>
  <si>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</si>
  <si>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</si>
  <si>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</si>
  <si>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</si>
  <si>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</si>
  <si>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</si>
  <si>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</si>
  <si>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</si>
  <si>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</si>
  <si>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</si>
  <si>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</si>
  <si>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</si>
  <si>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</si>
  <si>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</si>
  <si>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</si>
  <si>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</si>
  <si>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</si>
  <si>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</si>
  <si>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</si>
  <si>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</si>
  <si>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</si>
  <si>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</si>
  <si>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</si>
  <si>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</si>
  <si>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</si>
  <si>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</si>
  <si>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</si>
  <si>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</si>
  <si>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</si>
  <si>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</si>
  <si>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24%</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</si>
  <si>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</si>
  <si>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</si>
  <si>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</si>
  <si>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</si>
  <si>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</si>
  <si>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</si>
  <si>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</si>
  <si>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</si>
  <si>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</si>
  <si>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</si>
  <si>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</si>
  <si>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</si>
  <si>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</si>
  <si>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</si>
  <si>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</si>
  <si>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</si>
  <si>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De las 31 iniciativas, 3 se encuentran con presupuesto asignado. BU001, BU021 y BU018 se encuentran con recursos para la ejecución de la iniciativa ciudadana.</t>
  </si>
  <si>
    <t>Informes de la Dirección de Gestión Local de Secretaría de Gobierno</t>
  </si>
  <si>
    <t>Carpeta Drive - Dispuesto por la Oficina Asesora de Planeación.</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</si>
  <si>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</si>
  <si>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</si>
  <si>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</si>
  <si>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</si>
  <si>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</si>
  <si>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</si>
  <si>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</si>
  <si>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</si>
  <si>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realizo  la depuración de las obligaciones por pagar y como resultado  de esta tarea se efectuaron pagos  a contratistas de  adiciones  y pago del  convenio 251 de 2020.</t>
  </si>
  <si>
    <t>Sistema BOGDATA</t>
  </si>
  <si>
    <t>Carpeta Drive - Dispuesto por la Oficina Asesora de Planeación.
Sistema BOGDATA.</t>
  </si>
  <si>
    <t>La Alcaldía Local Barrios Unidos giró $4.326.244.848 del presupuesto comprometido constituido como obligaciones por pagar de la vigencia 2020, equivalente a $10.888.094.425, lo cual corresponde a un nivel de ejecución del 39,73%</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</si>
  <si>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</si>
  <si>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</si>
  <si>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</si>
  <si>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48.20%</t>
  </si>
  <si>
    <t>Se  ha venido realizando  la depuración de las obligaciones por pagar  obteniendo como resultado el pago de los contratos  241 y 242 de 2019 de Malla Vial , con un avance del  48.32% $1.514.785.913</t>
  </si>
  <si>
    <t>Para el II Trimestre de 2021, la Alcaldía Local Barrios Unidos ha girado $2.009.053.900del presupuesto comprometido constituido como obligaciones por pagar de la vigencia 2019 y anteriores, equivalente a $3.104.375.464 lo que representa un nivel de ejecución del 64,72%.</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</si>
  <si>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</si>
  <si>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</si>
  <si>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</si>
  <si>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</si>
  <si>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ha realizado los compromisos de los contratos que apoyan a la Gestión Local,  apoyo subsidio tipo c  y  de  ayudas monetarias a la población local por el programa distrital Bogotá Solidaria por valor de $2.577.120.000</t>
  </si>
  <si>
    <t>Para el II Trimestre de 2021, la Alcaldía Local de Barrios Unidos comprometió $10.806.264.476 de los $22.394.138.000 asignados como presupuesto de inversión directa de la vigencia 2021, lo que representa un nivel de ejecución del 48,25%.</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</si>
  <si>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</si>
  <si>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</si>
  <si>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</si>
  <si>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realizo la transferencia de recursos para la distribución de los mismos  para el programa distrital Bogotá Solidaria por valor de $2.577.120.000</t>
  </si>
  <si>
    <t>Se  ha logrado la meta gracias a la transferencia realizado a la SDH del apoyo económico bajo el marco del programa Bogotá Solidaria.</t>
  </si>
  <si>
    <t xml:space="preserve">La Alcaldía Local de Barrios Unidos giró $4.985.282.938 de los $22.394.138.000 asignados como depuesto disponible de inversión directa de la vigencia, lo que representa un nivel de ejecución acumulado del 22,26%. </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</si>
  <si>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</si>
  <si>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</si>
  <si>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</si>
  <si>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</si>
  <si>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</si>
  <si>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89.7%</t>
  </si>
  <si>
    <t>Se tiene un avance considerable de contratos registrados en el  sistema  Sipse, sin embargo se tienen dos contratos celebrados durante el primer trimestre 2021,  que no se pudieron registrar adecuadamente en plataforma SIPSE, dado que se cargaron en un proceso sipse que no correspondía, lo que hace que la meta no se pueda cumplir debido a que el Sistema Sipse no admite errores  humanos, esta situación se ha planteado en diferentes escenarios con el fin de que se garantice un sistema mas amigable que permita correcciones, hasta el momento el sistema no presenta modificaciones en sus funcionalidades a pesar de los requerimientos efectuados.</t>
  </si>
  <si>
    <t>Se adjunta soporte de evidencia de casos que se registraron a través del aplicativo</t>
  </si>
  <si>
    <t>Dentro de la plataforma SIPSE se avanza en el cargue de contratos, sin embargo se tienen  cuatro contratos celebrados durante el segundo trimestre 2021,  que no se pudieron registrar adecuadamente en plataforma SIPSE, dado que se cargaron en un proceso sipse que no correspondía, y uno que se encuentra pendiente  que se resuelva (caso HOLA en trámite) , motivo por el cual  hace que la meta no se pueda cumplir  en un 100% debido a que el Sistema Sipse no admite errores  humanos. El sistema no presenta modificaciones en sus funcionalidades a pesar de los requerimientos efectuados.</t>
  </si>
  <si>
    <t>Carpeta Drive - Dispuesto por la Oficina Asesora de Planeación.
Reporte de Seguimiento.</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</si>
  <si>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</si>
  <si>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</si>
  <si>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</si>
  <si>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</si>
  <si>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</si>
  <si>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75.2%</t>
  </si>
  <si>
    <t xml:space="preserve">Se viene trabajando en el  ingreso de contratos tanto en Sipse como en seco,   como se menciona en la meta de registros se presentan inconvenientes al presentarse errores humanos que el sistema no permite corregir , para el siguiente trimestre se trabajara en lograr el cumplimento de la meta acordada
</t>
  </si>
  <si>
    <t>Aplicativo Sipse</t>
  </si>
  <si>
    <t>Carpeta Drive - Dispuesto por la Oficina Asesora de Planeación.
Reporte de Sipse Local.</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</si>
  <si>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</si>
  <si>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</si>
  <si>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</si>
  <si>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</si>
  <si>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Se registraron todos los proyectos para la vigencia 2021. Igualmente todos los procesos registrados en SECOP, están en SIPSE</t>
  </si>
  <si>
    <t>Se adjunta a través del drive soportes con las evidencias</t>
  </si>
  <si>
    <t>Se registraron todos los proyectos y todas las iniciativas ciudadanas. A su vez, se han registrado todos los procesos de contratación en la plataforma.</t>
  </si>
  <si>
    <t>Inspección, vigilancia y control</t>
  </si>
  <si>
    <r>
      <t xml:space="preserve">11. 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</si>
  <si>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</si>
  <si>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</si>
  <si>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</si>
  <si>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</si>
  <si>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</si>
  <si>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</si>
  <si>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En cuanto a la meta de impulsos, los buenos resultados obtenidos obedecen a que se contó con personal de apoyo, como abogados y auxiliares para lograr el cumplimiento de la meta.</t>
  </si>
  <si>
    <t>Aplicativo Arco</t>
  </si>
  <si>
    <t>Carpeta Drive - Dispuesto por la Oficina Asesora de Planeación.
Aplicativo Arco.</t>
  </si>
  <si>
    <t xml:space="preserve">En el segundo trimestre de 2021, la alcaldía local de Barrios Unidos impulsó procesalmente 5107 expedientes a cargo de las inspecciones de policía, lo que representa un resultado de 97 % para el periodo. </t>
  </si>
  <si>
    <r>
      <t xml:space="preserve">12. Proferir </t>
    </r>
    <r>
      <rPr>
        <b/>
        <sz val="11"/>
        <color indexed="8"/>
        <rFont val="Calibri Light"/>
        <family val="2"/>
      </rPr>
      <t>3.840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</si>
  <si>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</si>
  <si>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</si>
  <si>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</si>
  <si>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Respecto a los fallos se presenta un avance significativo  teniendo en cuenta que los abogados priorizaron los comparendos que se encontraban sin gestión   y dieron  apoyo a las audiencias.</t>
  </si>
  <si>
    <r>
      <t xml:space="preserve">13. Terminar (archivar), </t>
    </r>
    <r>
      <rPr>
        <b/>
        <sz val="11"/>
        <color indexed="8"/>
        <rFont val="Calibri Light"/>
        <family val="2"/>
      </rPr>
      <t xml:space="preserve">105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</si>
  <si>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</si>
  <si>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</si>
  <si>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</si>
  <si>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</si>
  <si>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</si>
  <si>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Siendo el primer trimestre, se cuentan con algunas dificultades para el normal avance de estas metas, especialmente por la contratación del personal y un número importante de quejas ciudadanas y operativos aumentados ostensiblemente por el COVID-19, sin embargo, se logró la cifra descrita, que adicionalmente vale aclarar que podría haber sido superior por temas de tiempos de actualización, que serán tenidas en cuenta en cortes posteriores. igualmente se están generando los insumos para que en el próximo trimestre se compense este porcentaje y se cumpla con la meta acordada.</t>
  </si>
  <si>
    <t>Aplicativo de apoyo si actúa y Excel compartido</t>
  </si>
  <si>
    <t>Carpeta Drive - Dispuesto por la Oficina Asesora de Planeación.
Informe de Aplicativo SI Actúa</t>
  </si>
  <si>
    <r>
      <t xml:space="preserve">14. Terminar </t>
    </r>
    <r>
      <rPr>
        <b/>
        <sz val="11"/>
        <color indexed="8"/>
        <rFont val="Calibri Light"/>
        <family val="2"/>
      </rPr>
      <t>380</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</si>
  <si>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</si>
  <si>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</si>
  <si>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Siendo el primer trimestre, se cuentan con algunas dificultades para el normal avance de estas metas especialmente por la contratación del personal y un número importante de quejas ciudadanas y operativos aumentados ostensiblemente por el COVID-19, sin embargo se logró la cifra descrita, que en nuestro parecer debería haber sido más alta con gestiones realizadas en esta vigencia que no han sido tenidas en cuenta para la estadística, pero que serán formalmente solicitadas al área correspondiente para que sean sumadas al próximo corte.</t>
  </si>
  <si>
    <t xml:space="preserve">Esta meta ha sido de la mayor dificultad, pues para llegar a la terminación de las actuaciones administrativas por requerir adelantar todas las etapas procesales con todas las situaciones que son de público conocimiento ir el COVID -19 y en especial por las medidas que necesariamente se han tomado en esta Alcaldía Local, en todo casi para el mes de julio se verá reflejado un avance significativo.       Por otra parte, existen unas actuaciones que en nuestro concepto erradamente se niega su contabilización, relacionadas con decisión de archivo en los siguientes eventos:
• Decisión de archivo por pérdida de fuerza ejecutoria de la única sanción obrante en el proceso.
• Decisión de archivo por cumplimiento de la decisión de instancia sin multas pendientes.
• Decisión de archivo por revocatoria directa de la única sanción obrante en el proceso.
• Decisión de archivo, cuando se ha producido sanción de multa o suspensión de actividad comer-cual en el marco de la Ley 232 de 1995, siendo posible que el establecimiento haya superado las razones de la sanción o el establecimiento haya desparecido y no se encuentren multas pendientes.
• Decisión de archivo, en los eventos en que bajo los parámetros de la Ley 232 de 1995 se dictó fallo que ordena el cierre definitivo del establecimiento y posteriormente se acredita el cumplimiento de esta decisión.
Iniciando por la pérdida de fuerza ejecutoria, es plausible que en el proceso administrativo sancionatorio por régimen de obras y urbanismo, el trámite procesal no acaba ni tiene su finalidad en la decisión en sí misma, pues va encaminada a que el ciudadano realice los trámites necesarios para la legalización de una obra o cuando esto sea inviable se devuelvan las cosas a su estado anterior, mediante la demolición de las zonas que configuran infracción.
Por consiguiente, es posible que por múltiples razones, algunas estructurales a la capacidad administrativa, varias decisiones de instancia no sean ejecutables por el paso del tiempo o por las demás causas legales, (verbigracia una eventual variación del POT), y en estos eventos se derivan en la terminación de la actuación, por lo que si bien existió primigeniamente una decisión la misma no fue la única en el proceso, dado que en el camino de la materialización la decisión dejó de tener ejecutoriedad.
En ese mismo sentido, el cumplimiento de la decisión por parte del administrado, implica una verificación técnica y en análisis jurídico de esta superación de las infracciones enrostradas en el fallo, es decir analizar la eventual licencia de construcción con la que se podrían legalizar las infracciones o verificar las demoliciones y emitir una terminación de la actuación si se dan los presupuestos para ello.
Dicho lo anterior, nótese que a diferencia de otros regímenes sancionatorios en los cuales la labor del operador llega hasta emitir una sanción, en las actuaciones de índole urbanística la emisión de la sanción implica hasta ahora una fase decisoria sin que pueda terminarse hasta tanto no se garantice plenamente el restablecimiento del orden público en la materia e incluso hasta que se hayan cancelado o depurado las multas impuestas. Lo mismo ocurre en los eventos en que de oficio o a solicitud de parte se determina la revocatoria de la decisión, resolución que implica una motivación con el mismo o incluso más rigor jurídico y técnico que la decisión misma, con el adicional que esta decisión sí implica una terminación de la actuación.
Pasando a los relacionados con las actuaciones regidas por la Ley 232 de 1995, estas contienen sanciones paulatinas, es decir que decisiones de instancia pueden ser múltiples, siendo la última de ellas y la finalidad, el archivo definitivo por cumplimiento de la exigencia legal, por el cumplimiento del cierre definitivo o simplemente por sustracción de materia al desaparecer la actividad comercial investigada.
En ese sentido, mal podría pensarse que, al haberse emitido una decisión de sanción, el expediente ya tiene la gestión realizada y las posteriores fueren inferiores en importancia o disimiles desde el punto de vista procesal, pues todas apuntan a una decisión final de cierre definitivo en caso de la insistente renuencia del investigado o el cabal cumplimiento y por tanto terminación de la actuación. En ese sentido, el desgaste, contenido y finalidad entre la decisión de imposición de multa, la que determina la suspensión de la actividad o establece el cierre definitivo, son decisiones contempladas en la misma ley, susceptibles de recurso, que se emiten una vez agotado el procedimiento y que cuenten con fuerza ejecutoria.
Por consiguiente, las demás decisiones no son impulsos procesales y en ese caso deben contemplarse con el mismo racero, distinto a algunas decisiones como “multas por rebeldía” o incluso las sucesivas, que devienen como accesorias o acciones de ejecutoria de la decisión principal, pero se trata de una situación distal de la que nos referimos.
En ese mismo sentido, se hace énfasis en la decisión de archivo posterior a estas actividades procesales, pues al igual que cualquiera de las decisiones permitidas en el marco de la Ley 232 de 1995, se trata de una decisión de instancia autónoma y principal, cuya emisión indica el cumplimiento de la teleología de la norma mencionada, que es el cumplimiento de unos requisitos de funcionamiento o el cierre definitivo de los establecimientos de comercio que no cumplen con normas de uso del suelo, y más aún, indica un derrotero más preciso hacia la descongestión de las actuaciones administrativas.
Esta decisión de archivo, dictada en el marco de otras decisiones sancionatorias previas, son más indicativas que la sanción misma, pues valoraría probatoriamente el acogimiento de una norma sustancial y establecería la superación de las sanciones atribuidas o la cesación de sanciones paulatinas por el acogimiento a la exigencia legal y en últimas sería definitiva en el destino de la actuación.
En conclusión, estas decisiones enlistadas tienen el mismo rigor y exigencia jurídica y de tiempo, siendo gestiones más allá de un impulso procesal; igualmente son decisiones de fondo que deben tomarse en el marco legal de las actuaciones y que no se verán reflejadas en las metas, pudiendo implicar que algunas alcaldías locales dejarían de lado la necesaria terminación de estas actuaciones por la potísima razón que sus esfuerzos seguramente están al límite para el cumplimiento de la meta y se enfocarán en lo que efectivamente sume y  no en las decisiones que realmente descongestionarán los cúmulos de actuaciones administrativas.
Por último, existe otra situación que se debe valorar, en relación con las resoluciones que se incorporan al SI ACTUA en esta vigencia y cuyas decisiones fueron tomadas en épocas anteriores y que por alguna razón no fueron registradas en su momento y ni fueron tenidas en cuenta en el inventario de actuaciones terminadas:
Estas decisiones que se registran en la actualidad, deben ser incorporadas en los inventarios y control de las etapas en que se encuentran los expedientes, por lo que la actualización tiene un impacto positivo en la estadística. Ahora, la situación paradójica se da en el sentido que aumentó la cantidad de resoluciones emitidas, pero en ninguna meta del plan de gestión fue medida y finalmente se encuentran verificando el avance de la Alcaldía Local y no de los funcionarios en turno. 
Nótese de igual forma, que para llegar a la actualización de las resoluciones emitidas se dan unos pasos, como la proyección, las revisiones pertinentes, la firma, la numeración y fechado y por último la actualización del SI ACTUA, por lo que en cualquiera de las etapas en que haya quedado la gestión anterior, en este momento en que se finiquita para que sea medible por ustedes y aporte a la meta distrital, por lo cual, no debería desatenderse este avance en relación con el plan de gestión.
</t>
  </si>
  <si>
    <t xml:space="preserve">En el segundo trimestre de 2021, la alcaldía local de Barrios Unidos terminó 28 actuaciones administrativas en primera instancia, lo que representa un resultado de 14 % para el periodo. </t>
  </si>
  <si>
    <r>
      <t xml:space="preserve">15. Realizar </t>
    </r>
    <r>
      <rPr>
        <b/>
        <sz val="11"/>
        <color indexed="8"/>
        <rFont val="Calibri Light"/>
        <family val="2"/>
      </rPr>
      <t>60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</si>
  <si>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</si>
  <si>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</si>
  <si>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</si>
  <si>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</si>
  <si>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</si>
  <si>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La actividad más importante durante este primer trimestre es la recuperación de 750 metros de espacio público en la zona identificada con código RUPI 1-1619, adicionalmente hemos acudido a los sitios expuesto por la comunidad en los cuales surge la necesidad de intervención, mitigando las situaciones expuestas, con acompañamiento e intervención de otras entidades, entre ellas, la Secretaría de movilidad y con diferentes reuniones realizadas con los sectores económicos que afectan el espacio público y los ciudadanos afectados, en pro de crear estrategias de impacto y compromiso, con los residentes de la localidad.</t>
  </si>
  <si>
    <t>Se adjuntan evidencias de  los operativos realizados en la carpeta del drive</t>
  </si>
  <si>
    <t xml:space="preserve">Durante el presente trimestre, se han realizado diferentes intervenciones en el espacio público, especialmente con la población "Carretera", problemática que se presenta en la Localidad y que genera un alto impacto  la comunidad, al desarrollar la actividad económica y asentamientos en espacio público. 
Adicionalmente, se continúan con los recorridos necesarios para la atención de peticiones ciudadanas a fin de identificar las ocupaciones ilegales de espacio público. 
</t>
  </si>
  <si>
    <t>Carpeta Drive - Dispuesto por la Oficina Asesora de Planeación.
Soporte de los operativos realizados.</t>
  </si>
  <si>
    <t>Se ha cumplido con la meta asignada para el periodo.</t>
  </si>
  <si>
    <r>
      <t xml:space="preserve">16. Realizar </t>
    </r>
    <r>
      <rPr>
        <b/>
        <sz val="11"/>
        <color indexed="8"/>
        <rFont val="Calibri Light"/>
        <family val="2"/>
      </rPr>
      <t>70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</si>
  <si>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</si>
  <si>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</si>
  <si>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Durante el primer  la presente vigencia se realizaron 27 operativos de control a establecimientos comerciales , dentro de las cuales se encuentran parqueaderos, establecimientos con venta de sustancias peligrosas como ácidos, verificación de precios,, abarcando la inspección y vigilancia en los diferentes temas de importancia que se presentan en la Localidad, operativos dentro de los cuales se realizó la verificación del cumplimiento de los requisitos necesarios para los establecimientos de comercio contemplados en la Ley 1801 del 2016 y complementarias, así como el cumplimiento de protocolos de bioseguridad, horarios, pico y cédula y normatividad relacionada en la Materia. Igualmente, debe observarse que la meta trimestral fue ampliamente superada.</t>
  </si>
  <si>
    <t>Durante el presente trimestre se ha continuado con la  labor de verificar el cumplimiento de Decretos Distritales y Nacionales expedidos a fin de mitigar la propagación del COVID 19, operativos en los cuales se verifica cumplimiento de aforo, medidas de Bioseguridad, sensibilización de requisitos necesarios para el funcionamiento de los establecimientos, así como el seguimiento a la Reactivación económica segura de la Localidad.</t>
  </si>
  <si>
    <r>
      <t xml:space="preserve">17. Realizar </t>
    </r>
    <r>
      <rPr>
        <b/>
        <sz val="11"/>
        <color indexed="8"/>
        <rFont val="Calibri Light"/>
        <family val="2"/>
      </rPr>
      <t>24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</si>
  <si>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</si>
  <si>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</si>
  <si>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 xml:space="preserve">Para el presente trimestre, por parte de la Alcaldía Local se han venido desarrollando operativos de inspección y vigilancia en los cuales hemos verificado 160 obras aproximadamente, adicionalmente en compañía de los Inspectores de Policía de la Localidad de Barrios Unidos, operativos dentro de los cuales identificamos diferentes obras que presuntamente infringen el régimen de obras y urbanismo, a quienes les requerimos el cumplimiento de la presentación de Licencia de Construcción, protocolos de bioseguridad y permiso de reactivación económica; intervenciones que han logrado ser oportunas para mitigar el desarrollo de obras ilegales o contrarias a lo otorgado bajo las Licencias concedidas. </t>
  </si>
  <si>
    <t>Para el presente trimestre, por parte de la Alcaldía Local se han desarrollado operativos de inspección y vigilancia en los cuales identificamos diferentes obras que presuntamente infringen el régimen de obras y urbanismo, a quienes les requerimos el cumplimiento de la presentación de Licencia de Construcción, protocolos de bioseguridad y permiso de reactivación económica; intervenciones que han logrado ser oportunas con la presencia constante en los diferentes sectores de la Localidad,   ya que mitigan el desarrollo de obras ilegales y de las obras que ejecutan la licencia contrario a lo otorgado bajo la misma.</t>
  </si>
  <si>
    <t>Se ha cumplido en un 100% con la meta asignada para el periodo.</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</si>
  <si>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</si>
  <si>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</si>
  <si>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</si>
  <si>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</si>
  <si>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</si>
  <si>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</si>
  <si>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</si>
  <si>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</si>
  <si>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</si>
  <si>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</si>
  <si>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</si>
  <si>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</si>
  <si>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</si>
  <si>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</si>
  <si>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</si>
  <si>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</si>
  <si>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</si>
  <si>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</si>
  <si>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</si>
  <si>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</si>
  <si>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</si>
  <si>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ha realizado cierres de acciones de mejora y cuenta con dos acciones cumplidas con seguimiento.</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</si>
  <si>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</si>
  <si>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</si>
  <si>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</si>
  <si>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</si>
  <si>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</si>
  <si>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</si>
  <si>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</si>
  <si>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</si>
  <si>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</si>
  <si>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</si>
  <si>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</si>
  <si>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</si>
  <si>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</si>
  <si>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</si>
  <si>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</si>
  <si>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</si>
  <si>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</si>
  <si>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</si>
  <si>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</si>
  <si>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</si>
  <si>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</si>
  <si>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</si>
  <si>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</si>
  <si>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</si>
  <si>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</si>
  <si>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</si>
  <si>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Se ha superado la meta del primer trimestre, solo quedan 27 requerimientos por dar respuesta, de 6652, según reporte.</t>
  </si>
  <si>
    <t>Reporte CRONOS</t>
  </si>
  <si>
    <t xml:space="preserve">La Localidad de Barrios Unidos ha atendido 6636 requerimientos ciudadanos, de los 6652 recibidos, lo que representa un 99,8% de gestión frente a la meta prevista. </t>
  </si>
  <si>
    <t>Total metas transversales (20%)</t>
  </si>
  <si>
    <t xml:space="preserve">Total plan de gestión </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</si>
  <si>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24%
El cumplimiento de las metas del segundo trimestre, obedece a los conceptos de gasto cuyos indicadores están planteados en términos de estrategias, tales como: atención de movilizaciones y aglomeraciones en el territorio a través de equipos de gestores de convivencia bajo el direccionamiento estratégico de la Secretaría de Seguridad, Convivencia y Justicia; acciones pedagógicas del Código Nacional de Seguridad y Convivencia Ciudadana en la localidad; rendición de cuentas anuales; fortalecimiento e inspección, vigilancia y control. Adicionalmente, se cuenta también con la ejecución de las transferencias a hogares vulnerables, y el subsidio tipo C a 649 personas.</t>
  </si>
  <si>
    <t>Carpeta Drive - Dispuesto por la Oficina Asesora de Planeación.
Reporte de seguimiento presentado por la Dirección para la Gestión del Desarrollo Local</t>
  </si>
  <si>
    <t>No programada para el II Trimestre de 2021</t>
  </si>
  <si>
    <t>La Alcaldía Local de Barrios Unidos logró la ejecución de 8 propuestas ganadoras de presupuestos participativos (Fase II), de las 31 propuestas ganadoras.
Los recursos comprometidos para las 31 iniciativas ganadoras de presupuestos participativos, se encuentran de la siguiente forma con corte del 30 de junio de 2021: 
1. Propuestas BU005 BU001 están en ejecución con los equipos asignados al cumplimiento de la meta.
2. Propuestas BU061 BU024 BU022 BU009 BU018 BU021 BU025 BU050 están en ejecución con compromisos presupuestales adquiridos.</t>
  </si>
  <si>
    <t>La Alcaldía Local de Barrios Unidos logró la ejecución de 8 propuestas ganadoras de presupuestos participativos (Fase II), de las 31 propuestas ganadoras.</t>
  </si>
  <si>
    <t>La Alcaldía Local Barrios Unidos giró $4.326.244.848 del presupuesto comprometido constituido como obligaciones por pagar de la vigencia 2020, equivalente a $10.888.094.425, lo cual corresponde a un nivel de ejecución del 39,73%
En el mes de junio se realizo el acta No. 002 de liberación de saldos y se realizaron pagos de actas de liquidación.</t>
  </si>
  <si>
    <t>Para el II Trimestre de 2021, la Alcaldía Local Barrios Unidos ha girado $2.009.053.900del presupuesto comprometido constituido como obligaciones por pagar de la vigencia 2019 y anteriores, equivalente a $3.104.375.464 lo que representa un nivel de ejecución del 64,72%. 
En el mes de junio se realizo el acta No. 002 de liberación de saldos y se realizaron pagos de actas de liquidación.</t>
  </si>
  <si>
    <t>Para el II Trimestre de 2021, la Alcaldía Local de Barrios Unidos comprometió $10.806.264.476 de los $22.394.138.000 asignados como presupuesto de inversión directa de la vigencia 2021, lo que representa un nivel de ejecución del 48,25%.
Se ha logrado cumplir con los programado en la contratación gracias al convenio con la SED, además de los contratos y las transferencias a la SDH para el programa de apoyo económico realizados en el mes de mayo</t>
  </si>
  <si>
    <t>La Alcaldía Local de Barrios Unidos ha registrado 166 contratos de los 172 contratos publicados en la plataforma SECOP I y II, lo que representa un nivel de cumplimiento del 96,51% para el periodo y un avance acumulado de la meta del 49%.</t>
  </si>
  <si>
    <t>La Alcaldía Local de Barrios Unidos ha registrado 164 contratos en SIPSE Local en estado ejecución de los 167 contratos registrados en SIPSE Local, lo que equivale al 98,2%. 
Se continúa trabajando en el  registro de contratos en ambas plataformas (SECOP y SIPSE),  y tal como se relaciona en la meta de registros de contratos, se presentan inconvenientes al presentarse errores humanos que el sistema no permite corregir , para el siguiente trimestre se trabajara en lograr el cumplimento de la meta acordada</t>
  </si>
  <si>
    <t xml:space="preserve">En el segundo trimestre de 2021, la alcaldía local de Barrios Unidos impulsó procesalmente 5107 expedientes a cargo de las inspecciones de policía, lo que representa un resultado de 97 % para el periodo. 
El progresivo regreso a la presencialidad ha permitido el impulso procesal en casos que no pudieron moverse durante la pandemia. </t>
  </si>
  <si>
    <t xml:space="preserve">En el segundo trimestre de 2021, la alcaldía local de Barrios Unidos profirió 3437 fallos en primera instancia sobre los expedientes a cargo de las inspecciones de policía, lo que representa un resultado de 100% para el periodo. 
Teniendo en cuenta lo ejecutado por las inspecciones de policía, esto se ha podido cumplir en gran parte al apoyo que nos ha brindado el Señor Alcalde, en la contratación de un excelente equipo de trabajo y brindándonos las herramientas necesarias para la realización de audiencias públicas. </t>
  </si>
  <si>
    <t xml:space="preserve">La alcaldía local de Barrios Unidos profirió 5067 fallos en primera instancia sobre los expedientes a cargo de las inspecciones de policía, lo que representa un resultado de 100% para el periodo. </t>
  </si>
  <si>
    <t>En el II trimestre de 2021, la alcaldía local de Barrios Unidos terminó 78 actuaciones administrativas, lo que representa un resultado de 100% para el periodo. 
Esta meta se ha priorizado, se llegará al 100% del año antes de acabar el 2021, seguramente el cumplimiento de esta meta generará un incremento en las otras metas.</t>
  </si>
  <si>
    <t xml:space="preserve">La alcaldía local de Barrios Unidos terminó 91 actuaciones administrativas, lo que representa un resultado de 86,67 % para el periodo. </t>
  </si>
  <si>
    <t>Se ha cumplido con la meta asignada para el periodo en un 95,71%</t>
  </si>
  <si>
    <t>La localidad tiene 7 acciones de las cuales 4 presentan vencimiento. El porcentaje  muestra el avance en el cierre o cumplimiento de acciones frente a las acciones asignadas en aplicativo MIMEC para los planes de mejora en ejecución.
Con corte al 30 de junio se tenia un plan de Mejoramiento en ejecución No. 194, el cual se ingreso al Aplicativo Mimec para aprobación del día 14 de mayo, con actividades a realizar en los meses de mayo, junio, julio y agosto,  se remitió para aprobación a atreves del Aplicativo Mimec, sin embargo como se  puede validar en el soporte que se adjunta solo hasta  el mes de julio la Oficina Asesora de Planeaciòn  autoriza  el ingreso de los soportes a través de los cuales se pueden validar las actividades realizadas. Lo anterior se debe a las fallas en el aplicativo MIMEC que fueron reportadas a la DTI. 
Con respecto a las actividades programadas para los meses de mayo y junio se efectuaron las actividades programada y durante las segunda semana de julio luego de la aprobación del Plan de Mejoramiento se ingresaron las evidencias de las actividades realizadas.</t>
  </si>
  <si>
    <t>Carpeta Drive - Dispuesto por la Oficina Asesora de Planeación.
Se adjunta documentación soporte de las actividades realizadas
Reporte MIMEC</t>
  </si>
  <si>
    <t>Implementación del Sistema de Gestión Ambiental en un porcentaje de 81%, resultados obtenidos de la inspección ambiental realizada el 18 de mayo de 2021, empleando el formato: PLE-PIN-F012 Formato inspecciones ambientales para verificación de implementación del plan institucional de gestión ambiental.</t>
  </si>
  <si>
    <t>Implementación del Sistema de Gestión Ambiental en un porcentaje de 81%, resultados obtenidos de la inspección ambiental realizada el 18 de mayo de 2021, empleando el formato: PLE-PIN-F012 Formato inspecciones ambientales para verificación de implementación del plan institucional de gestión ambiental. La meta presenta un avance acumulado del 50,63%.</t>
  </si>
  <si>
    <t>La Alcaldía Local Barrios Unidos ha cumplido con 115 de los 115 requisitos de publicación de información en su página web, de acuerdo con lo previsto en la Ley 1712 de 2014, según lo informado por la Oficina Asesora de Comunicaciones de la SDG mediante memorando No. 20211400241773, lo que representa un avance del 100% para el II Trimestre de 2032</t>
  </si>
  <si>
    <t>http://www.barriosunidos.gov.co/tabla_archivos/107-registros-publicaciones</t>
  </si>
  <si>
    <t xml:space="preserve">La alcaldía local participó en la capacitación sobre innovación y gestión del conocimiento brindada por la Oficina Asesora de Planeación, así como otras reuniones y capacitaciones dictadas por la DGTH y la OAP. </t>
  </si>
  <si>
    <t>Reporte de asistencia Teams.</t>
  </si>
  <si>
    <t>30 de julio de 2021</t>
  </si>
  <si>
    <t xml:space="preserve">La Alcaldía Local de Barrios Unidos ha registrado 164 contratos en SIPSE Local en estado ejecución de los 167 contratos registrados en SIPSE Local, lo que equivale al 98,2%. </t>
  </si>
  <si>
    <t>Para el segundo trimestre de la vigencia 2021, el plan de gestión de la Alcaldía Local alcanzó un nivel de desempeño del 92,63% de acuerdo con lo programado, y del 67,34% acumulado para la vigencia.</t>
  </si>
  <si>
    <t>Reporte de gestión ambiental</t>
  </si>
  <si>
    <t>Reporte de requerimientos ciudadanos Subsecretaría de Gestión Institucional</t>
  </si>
  <si>
    <t xml:space="preserve">El porcentaje muestra el avance en el cierre o cumplimiento de acciones asignadas en aplicativo MIMEC, considerando las fallas presentadas en el aplicativo. </t>
  </si>
  <si>
    <t>24 de agosto de 2021</t>
  </si>
  <si>
    <t>Se realiza ajuste al reporte de la meta transversal de acciones de mejora, de acuerdo con los soportes suministrados por la Alcaldía Local y el registro disponible en MIMEC. El desempeño para el II Trimestre de 2021 es del 94,35% y del 67,77%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</si>
</sst>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0.0%"/>
  </numFmts>
  <fonts count="16"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
      <sz val="11"/>
      <color rgb="FF0070C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162">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9" fontId="10" fillId="0" borderId="1" xfId="2" applyFont="1" applyBorder="1" applyAlignment="1" applyProtection="1">
      <alignment horizontal="right" vertical="top"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9" fontId="9" fillId="2" borderId="1" xfId="2" applyFont="1" applyFill="1" applyBorder="1" applyAlignment="1" applyProtection="1">
      <alignment horizontal="right"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9" fontId="10" fillId="0" borderId="1" xfId="2"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center" vertical="top" wrapText="1"/>
      <protection hidden="1"/>
    </xf>
    <xf numFmtId="9" fontId="9" fillId="2" borderId="1" xfId="2" applyFont="1" applyFill="1" applyBorder="1" applyAlignment="1" applyProtection="1">
      <alignment horizontal="center" vertical="top" wrapText="1"/>
      <protection hidden="1"/>
    </xf>
    <xf numFmtId="9" fontId="11" fillId="2" borderId="1" xfId="0" applyNumberFormat="1" applyFont="1" applyFill="1" applyBorder="1" applyAlignment="1" applyProtection="1">
      <alignment horizontal="center" vertical="top" wrapText="1"/>
      <protection hidden="1"/>
    </xf>
    <xf numFmtId="9" fontId="12" fillId="4" borderId="1" xfId="2" applyFont="1" applyFill="1" applyBorder="1" applyAlignment="1" applyProtection="1">
      <alignment horizontal="center" vertical="top" wrapText="1"/>
      <protection hidden="1"/>
    </xf>
    <xf numFmtId="0" fontId="5" fillId="0" borderId="1" xfId="0" applyFont="1" applyBorder="1" applyAlignment="1" applyProtection="1">
      <alignment horizontal="justify" vertical="top" wrapText="1"/>
      <protection locked="0"/>
    </xf>
    <xf numFmtId="0" fontId="10" fillId="0" borderId="1" xfId="0" applyFont="1" applyBorder="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14" fillId="0" borderId="2"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justify" vertical="top" wrapText="1"/>
      <protection locked="0"/>
    </xf>
    <xf numFmtId="0" fontId="14" fillId="0" borderId="1" xfId="0" applyFont="1" applyBorder="1" applyAlignment="1" applyProtection="1">
      <alignment horizontal="justify" vertical="top" wrapText="1"/>
      <protection locked="0"/>
    </xf>
    <xf numFmtId="0" fontId="8" fillId="2" borderId="1" xfId="0" applyFont="1" applyFill="1" applyBorder="1" applyAlignment="1" applyProtection="1">
      <alignment horizontal="justify" vertical="top" wrapText="1"/>
      <protection hidden="1"/>
    </xf>
    <xf numFmtId="0" fontId="12" fillId="4" borderId="1" xfId="0" applyFont="1" applyFill="1" applyBorder="1" applyAlignment="1" applyProtection="1">
      <alignment horizontal="justify" vertical="top" wrapText="1"/>
      <protection hidden="1"/>
    </xf>
    <xf numFmtId="9" fontId="13" fillId="4" borderId="1" xfId="0" applyNumberFormat="1" applyFont="1" applyFill="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locked="0"/>
    </xf>
    <xf numFmtId="9" fontId="5" fillId="0" borderId="1" xfId="0" applyNumberFormat="1" applyFont="1" applyBorder="1" applyAlignment="1">
      <alignment horizontal="right" vertical="top" wrapText="1"/>
    </xf>
    <xf numFmtId="10" fontId="5" fillId="0" borderId="1" xfId="2" applyNumberFormat="1" applyFont="1" applyBorder="1" applyAlignment="1">
      <alignment horizontal="center" vertical="top" wrapText="1"/>
    </xf>
    <xf numFmtId="0" fontId="5" fillId="0" borderId="1" xfId="0" applyFont="1" applyBorder="1" applyAlignment="1">
      <alignment horizontal="right" vertical="top" wrapText="1"/>
    </xf>
    <xf numFmtId="1" fontId="5" fillId="0" borderId="1" xfId="0" applyNumberFormat="1" applyFont="1" applyBorder="1" applyAlignment="1">
      <alignment horizontal="right" vertical="top" wrapText="1"/>
    </xf>
    <xf numFmtId="9" fontId="9" fillId="2" borderId="1" xfId="2" applyFont="1" applyFill="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9" fontId="11" fillId="2" borderId="1" xfId="0" applyNumberFormat="1" applyFont="1" applyFill="1" applyBorder="1" applyAlignment="1">
      <alignment wrapText="1"/>
    </xf>
    <xf numFmtId="9" fontId="9" fillId="2" borderId="1" xfId="0" applyNumberFormat="1" applyFont="1" applyFill="1" applyBorder="1" applyAlignment="1">
      <alignment horizontal="center" vertical="top" wrapText="1"/>
    </xf>
    <xf numFmtId="9" fontId="12" fillId="4" borderId="1" xfId="2" applyFont="1" applyFill="1" applyBorder="1" applyAlignment="1">
      <alignment wrapText="1"/>
    </xf>
    <xf numFmtId="9" fontId="13" fillId="4" borderId="1" xfId="0" applyNumberFormat="1" applyFont="1" applyFill="1" applyBorder="1" applyAlignment="1">
      <alignment horizontal="center" vertical="top" wrapText="1"/>
    </xf>
    <xf numFmtId="9" fontId="5" fillId="0" borderId="1" xfId="2" applyFont="1" applyBorder="1" applyAlignment="1">
      <alignment horizontal="right" vertical="top" wrapText="1"/>
    </xf>
    <xf numFmtId="0" fontId="5" fillId="0" borderId="1" xfId="0" applyFont="1" applyFill="1" applyBorder="1" applyAlignment="1" applyProtection="1">
      <alignment horizontal="left" vertical="top" wrapText="1"/>
      <protection hidden="1"/>
    </xf>
    <xf numFmtId="10" fontId="5" fillId="0" borderId="1" xfId="2" applyNumberFormat="1" applyFont="1" applyFill="1" applyBorder="1" applyAlignment="1" applyProtection="1">
      <alignment horizontal="right" vertical="top" wrapText="1"/>
      <protection hidden="1"/>
    </xf>
    <xf numFmtId="10" fontId="5" fillId="0" borderId="1" xfId="0" applyNumberFormat="1" applyFont="1" applyFill="1" applyBorder="1" applyAlignment="1" applyProtection="1">
      <alignment horizontal="left" vertical="top" wrapText="1"/>
      <protection hidden="1"/>
    </xf>
    <xf numFmtId="9" fontId="5" fillId="0" borderId="1" xfId="0" applyNumberFormat="1" applyFont="1" applyFill="1" applyBorder="1" applyAlignment="1" applyProtection="1">
      <alignment horizontal="left" vertical="top" wrapText="1"/>
      <protection hidden="1"/>
    </xf>
    <xf numFmtId="9" fontId="5" fillId="0" borderId="1" xfId="0" applyNumberFormat="1" applyFont="1" applyFill="1" applyBorder="1" applyAlignment="1" applyProtection="1">
      <alignment horizontal="center" vertical="top" wrapText="1"/>
      <protection hidden="1"/>
    </xf>
    <xf numFmtId="9" fontId="5" fillId="0" borderId="1" xfId="0" applyNumberFormat="1" applyFont="1" applyFill="1" applyBorder="1" applyAlignment="1" applyProtection="1">
      <alignment horizontal="right" vertical="top" wrapText="1"/>
      <protection hidden="1"/>
    </xf>
    <xf numFmtId="9" fontId="5" fillId="0" borderId="1" xfId="0" applyNumberFormat="1" applyFont="1" applyFill="1" applyBorder="1" applyAlignment="1">
      <alignment horizontal="right" vertical="top" wrapText="1"/>
    </xf>
    <xf numFmtId="10" fontId="5" fillId="0" borderId="1" xfId="2" applyNumberFormat="1" applyFont="1" applyFill="1" applyBorder="1" applyAlignment="1">
      <alignment horizontal="center" vertical="top" wrapText="1"/>
    </xf>
    <xf numFmtId="0" fontId="5" fillId="0" borderId="0" xfId="0" applyFont="1" applyFill="1" applyAlignment="1" applyProtection="1">
      <alignment horizontal="left" vertical="top" wrapText="1"/>
      <protection hidden="1"/>
    </xf>
    <xf numFmtId="9" fontId="5" fillId="0" borderId="1" xfId="0" applyNumberFormat="1" applyFont="1" applyFill="1" applyBorder="1" applyAlignment="1" applyProtection="1">
      <alignment horizontal="center" vertical="top" wrapText="1"/>
      <protection locked="0" hidden="1"/>
    </xf>
    <xf numFmtId="9" fontId="5" fillId="0" borderId="1" xfId="0" applyNumberFormat="1" applyFont="1" applyFill="1" applyBorder="1" applyAlignment="1" applyProtection="1">
      <alignment horizontal="center" vertical="top" wrapText="1"/>
      <protection locked="0"/>
    </xf>
    <xf numFmtId="0" fontId="5" fillId="0" borderId="1" xfId="0" applyFont="1" applyFill="1" applyBorder="1" applyAlignment="1" applyProtection="1">
      <alignment horizontal="justify" vertical="top" wrapText="1"/>
      <protection locked="0"/>
    </xf>
    <xf numFmtId="0" fontId="5" fillId="0" borderId="1" xfId="0" applyFont="1" applyFill="1" applyBorder="1" applyAlignment="1">
      <alignment horizontal="right" vertical="top" wrapText="1"/>
    </xf>
    <xf numFmtId="0" fontId="14" fillId="0" borderId="1" xfId="0" applyFont="1" applyFill="1" applyBorder="1" applyAlignment="1">
      <alignment horizontal="justify" vertical="top" wrapText="1"/>
    </xf>
    <xf numFmtId="0" fontId="7"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center" vertical="top" wrapText="1"/>
      <protection locked="0"/>
    </xf>
    <xf numFmtId="41" fontId="5" fillId="0" borderId="1" xfId="1" applyFont="1" applyFill="1" applyBorder="1" applyAlignment="1" applyProtection="1">
      <alignment horizontal="left" vertical="top" wrapText="1"/>
      <protection hidden="1"/>
    </xf>
    <xf numFmtId="41" fontId="5" fillId="0" borderId="1" xfId="0" applyNumberFormat="1" applyFont="1" applyFill="1" applyBorder="1" applyAlignment="1" applyProtection="1">
      <alignment horizontal="left" vertical="top" wrapText="1"/>
      <protection hidden="1"/>
    </xf>
    <xf numFmtId="41" fontId="5" fillId="0" borderId="1" xfId="1" applyFont="1" applyFill="1" applyBorder="1" applyAlignment="1" applyProtection="1">
      <alignment horizontal="center" vertical="top" wrapText="1"/>
      <protection hidden="1"/>
    </xf>
    <xf numFmtId="1" fontId="5" fillId="0" borderId="1" xfId="0" applyNumberFormat="1" applyFont="1" applyFill="1" applyBorder="1" applyAlignment="1">
      <alignment horizontal="right" vertical="top" wrapText="1"/>
    </xf>
    <xf numFmtId="41" fontId="5" fillId="0" borderId="1" xfId="1" applyFont="1" applyFill="1" applyBorder="1" applyAlignment="1" applyProtection="1">
      <alignment vertical="top" wrapText="1"/>
      <protection hidden="1"/>
    </xf>
    <xf numFmtId="9" fontId="5" fillId="0" borderId="1" xfId="2" applyFont="1" applyFill="1" applyBorder="1" applyAlignment="1" applyProtection="1">
      <alignment horizontal="right" vertical="top" wrapText="1"/>
      <protection hidden="1"/>
    </xf>
    <xf numFmtId="9" fontId="5" fillId="0" borderId="1" xfId="2" applyFont="1" applyBorder="1" applyAlignment="1" applyProtection="1">
      <alignment horizontal="center" vertical="top" wrapText="1"/>
      <protection hidden="1"/>
    </xf>
    <xf numFmtId="9" fontId="5" fillId="0" borderId="1" xfId="2" applyFont="1" applyBorder="1" applyAlignment="1" applyProtection="1">
      <alignment horizontal="right" vertical="top" wrapText="1"/>
      <protection hidden="1"/>
    </xf>
    <xf numFmtId="9" fontId="11" fillId="2" borderId="1" xfId="2" applyFont="1" applyFill="1" applyBorder="1" applyAlignment="1">
      <alignment wrapText="1"/>
    </xf>
    <xf numFmtId="0" fontId="5" fillId="0" borderId="1" xfId="0" applyFont="1" applyFill="1" applyBorder="1" applyAlignment="1" applyProtection="1">
      <alignment horizontal="right" vertical="top" wrapText="1"/>
      <protection hidden="1"/>
    </xf>
    <xf numFmtId="164" fontId="5" fillId="0" borderId="1" xfId="3" applyNumberFormat="1" applyFont="1" applyFill="1" applyBorder="1" applyAlignment="1" applyProtection="1">
      <alignment horizontal="left" vertical="top" wrapText="1"/>
      <protection hidden="1"/>
    </xf>
    <xf numFmtId="164" fontId="5" fillId="0" borderId="1" xfId="3" applyNumberFormat="1" applyFont="1" applyFill="1" applyBorder="1" applyAlignment="1">
      <alignment horizontal="right" vertical="top" wrapText="1"/>
    </xf>
    <xf numFmtId="164" fontId="5" fillId="0" borderId="1" xfId="3" applyNumberFormat="1" applyFont="1" applyBorder="1" applyAlignment="1" applyProtection="1">
      <alignment horizontal="left" vertical="top" wrapText="1"/>
      <protection hidden="1"/>
    </xf>
    <xf numFmtId="164" fontId="5" fillId="0" borderId="1" xfId="3" applyNumberFormat="1" applyFont="1" applyBorder="1" applyAlignment="1">
      <alignment horizontal="right" vertical="top" wrapText="1"/>
    </xf>
    <xf numFmtId="9" fontId="5" fillId="0" borderId="1" xfId="2" applyFont="1" applyFill="1" applyBorder="1" applyAlignment="1" applyProtection="1">
      <alignment horizontal="center" vertical="top" wrapText="1"/>
      <protection hidden="1"/>
    </xf>
    <xf numFmtId="164" fontId="5" fillId="0" borderId="1" xfId="3" applyNumberFormat="1" applyFont="1" applyFill="1" applyBorder="1" applyAlignment="1" applyProtection="1">
      <alignment horizontal="center" vertical="top"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10" fontId="5" fillId="0" borderId="1" xfId="0"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165" fontId="5" fillId="0" borderId="1" xfId="2" applyNumberFormat="1" applyFont="1" applyFill="1" applyBorder="1" applyAlignment="1">
      <alignment horizontal="right" vertical="top" wrapText="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6" fillId="7" borderId="1" xfId="0" applyFont="1" applyFill="1" applyBorder="1" applyAlignment="1" applyProtection="1">
      <alignment horizontal="justify" vertical="center" wrapText="1"/>
      <protection hidden="1"/>
    </xf>
    <xf numFmtId="0" fontId="5" fillId="0" borderId="1" xfId="0" applyFont="1" applyFill="1" applyBorder="1" applyAlignment="1" applyProtection="1">
      <alignment horizontal="justify" vertical="top"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8" fillId="2" borderId="1" xfId="0" applyFont="1" applyFill="1" applyBorder="1" applyAlignment="1" applyProtection="1">
      <alignment horizontal="justify" wrapText="1"/>
      <protection hidden="1"/>
    </xf>
    <xf numFmtId="0" fontId="12" fillId="4" borderId="1" xfId="0" applyFont="1" applyFill="1" applyBorder="1" applyAlignment="1" applyProtection="1">
      <alignment horizontal="justify" wrapText="1"/>
      <protection hidden="1"/>
    </xf>
    <xf numFmtId="0" fontId="6" fillId="5" borderId="1" xfId="0" applyFont="1" applyFill="1" applyBorder="1" applyAlignment="1" applyProtection="1">
      <alignment horizontal="justify" vertical="center" wrapText="1"/>
      <protection hidden="1"/>
    </xf>
    <xf numFmtId="9" fontId="5" fillId="0" borderId="1" xfId="0" applyNumberFormat="1" applyFont="1" applyFill="1" applyBorder="1" applyAlignment="1" applyProtection="1">
      <alignment horizontal="justify" vertical="top" wrapText="1"/>
      <protection hidden="1"/>
    </xf>
    <xf numFmtId="10" fontId="5" fillId="0" borderId="1" xfId="2" applyNumberFormat="1" applyFont="1" applyFill="1" applyBorder="1" applyAlignment="1" applyProtection="1">
      <alignment horizontal="center" vertical="top" wrapText="1"/>
      <protection hidden="1"/>
    </xf>
    <xf numFmtId="10" fontId="5" fillId="0" borderId="1" xfId="2" applyNumberFormat="1" applyFont="1" applyBorder="1" applyAlignment="1">
      <alignment horizontal="right" vertical="top" wrapText="1"/>
    </xf>
    <xf numFmtId="10" fontId="9" fillId="2" borderId="1" xfId="2" applyNumberFormat="1" applyFont="1" applyFill="1" applyBorder="1" applyAlignment="1">
      <alignment horizontal="center" vertical="top" wrapText="1"/>
    </xf>
    <xf numFmtId="10" fontId="9" fillId="2" borderId="1" xfId="2" applyNumberFormat="1" applyFont="1" applyFill="1" applyBorder="1" applyAlignment="1" applyProtection="1">
      <alignment horizontal="center" vertical="top" wrapText="1"/>
      <protection hidden="1"/>
    </xf>
    <xf numFmtId="9" fontId="10" fillId="0" borderId="1" xfId="2" applyFont="1" applyFill="1" applyBorder="1" applyAlignment="1" applyProtection="1">
      <alignment horizontal="center" vertical="top" wrapText="1"/>
      <protection hidden="1"/>
    </xf>
    <xf numFmtId="10" fontId="10" fillId="0" borderId="1" xfId="0" applyNumberFormat="1" applyFont="1" applyFill="1" applyBorder="1" applyAlignment="1" applyProtection="1">
      <alignment horizontal="center" vertical="top" wrapText="1"/>
      <protection hidden="1"/>
    </xf>
    <xf numFmtId="0" fontId="10" fillId="0" borderId="0" xfId="0" applyFont="1" applyAlignment="1" applyProtection="1">
      <alignment wrapText="1"/>
      <protection hidden="1"/>
    </xf>
    <xf numFmtId="0" fontId="10" fillId="0" borderId="1" xfId="0" applyFont="1" applyFill="1" applyBorder="1" applyAlignment="1" applyProtection="1">
      <alignment horizontal="justify" vertical="top" wrapText="1"/>
      <protection hidden="1"/>
    </xf>
    <xf numFmtId="0" fontId="15" fillId="0" borderId="0" xfId="0" applyFont="1" applyAlignment="1">
      <alignment horizontal="justify" vertical="top" wrapText="1"/>
    </xf>
    <xf numFmtId="0" fontId="15" fillId="0" borderId="1" xfId="0" applyFont="1" applyBorder="1" applyAlignment="1">
      <alignment horizontal="justify" vertical="top" wrapText="1"/>
    </xf>
    <xf numFmtId="10" fontId="10" fillId="0" borderId="1" xfId="2" applyNumberFormat="1" applyFont="1" applyBorder="1" applyAlignment="1">
      <alignment horizontal="center" vertical="top" wrapText="1"/>
    </xf>
    <xf numFmtId="10" fontId="13" fillId="4" borderId="1" xfId="0" applyNumberFormat="1" applyFont="1" applyFill="1" applyBorder="1" applyAlignment="1">
      <alignment horizontal="center" vertical="top" wrapText="1"/>
    </xf>
    <xf numFmtId="10" fontId="11" fillId="2" borderId="1" xfId="0" applyNumberFormat="1" applyFont="1" applyFill="1" applyBorder="1" applyAlignment="1" applyProtection="1">
      <alignment horizontal="center" vertical="top" wrapText="1"/>
      <protection hidden="1"/>
    </xf>
    <xf numFmtId="10" fontId="13" fillId="4" borderId="1" xfId="0" applyNumberFormat="1" applyFont="1" applyFill="1" applyBorder="1" applyAlignment="1" applyProtection="1">
      <alignment horizontal="center" vertical="top" wrapText="1"/>
      <protection hidden="1"/>
    </xf>
    <xf numFmtId="165" fontId="10" fillId="0" borderId="1" xfId="2" applyNumberFormat="1" applyFont="1" applyBorder="1" applyAlignment="1" applyProtection="1">
      <alignment horizontal="right" vertical="top" wrapText="1"/>
      <protection hidden="1"/>
    </xf>
    <xf numFmtId="0" fontId="5" fillId="0" borderId="1" xfId="0" applyFont="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justify" vertical="center"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vertical="top" wrapText="1"/>
      <protection hidden="1"/>
    </xf>
    <xf numFmtId="0" fontId="5" fillId="3" borderId="0" xfId="0" applyFont="1" applyFill="1" applyAlignment="1" applyProtection="1">
      <alignment horizontal="justify" wrapText="1"/>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3"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4">
    <cellStyle name="Millares" xfId="3" builtinId="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133350</xdr:colOff>
      <xdr:row>0</xdr:row>
      <xdr:rowOff>742950</xdr:rowOff>
    </xdr:to>
    <xdr:pic>
      <xdr:nvPicPr>
        <xdr:cNvPr id="1027" name="Imagen 1">
          <a:extLst>
            <a:ext uri="{FF2B5EF4-FFF2-40B4-BE49-F238E27FC236}">
              <a16:creationId xmlns:a16="http://schemas.microsoft.com/office/drawing/2014/main" id="{DDF12B36-7E5F-45DC-AC7D-664A0771A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showGridLines="0" tabSelected="1" zoomScale="80" zoomScaleNormal="80" workbookViewId="0">
      <selection sqref="A1:K1"/>
    </sheetView>
  </sheetViews>
  <sheetFormatPr baseColWidth="10" defaultColWidth="3.28515625" defaultRowHeight="15" zeroHeight="1" x14ac:dyDescent="0.25"/>
  <cols>
    <col min="1" max="1" width="6.5703125" style="1" customWidth="1"/>
    <col min="2" max="2" width="25.5703125" style="1" customWidth="1"/>
    <col min="3" max="3" width="13.85546875" style="1" customWidth="1"/>
    <col min="4" max="4" width="44.28515625" style="1" bestFit="1" customWidth="1"/>
    <col min="5" max="5" width="15.5703125" style="1" customWidth="1"/>
    <col min="6" max="6" width="19.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19.140625" style="42" customWidth="1"/>
    <col min="24" max="24" width="16.5703125" style="42" customWidth="1"/>
    <col min="25" max="25" width="53.140625" style="48" customWidth="1"/>
    <col min="26" max="26" width="21.7109375" style="48" customWidth="1"/>
    <col min="27" max="29" width="21.85546875" style="1" customWidth="1"/>
    <col min="30" max="30" width="82.85546875" style="111" customWidth="1"/>
    <col min="31" max="31" width="21.85546875" style="111" customWidth="1"/>
    <col min="32" max="40" width="21.85546875" style="1" hidden="1" customWidth="1"/>
    <col min="41" max="41" width="0.140625" style="1" customWidth="1"/>
    <col min="42" max="44" width="18.85546875" style="42" customWidth="1"/>
    <col min="45" max="45" width="75.28515625" style="48" customWidth="1"/>
    <col min="46" max="16384" width="3.28515625" style="1"/>
  </cols>
  <sheetData>
    <row r="1" spans="1:45" ht="70.5" customHeight="1" x14ac:dyDescent="0.25">
      <c r="A1" s="146" t="s">
        <v>0</v>
      </c>
      <c r="B1" s="147"/>
      <c r="C1" s="147"/>
      <c r="D1" s="147"/>
      <c r="E1" s="147"/>
      <c r="F1" s="147"/>
      <c r="G1" s="147"/>
      <c r="H1" s="147"/>
      <c r="I1" s="147"/>
      <c r="J1" s="147"/>
      <c r="K1" s="147"/>
      <c r="L1" s="148" t="s">
        <v>1</v>
      </c>
      <c r="M1" s="148"/>
      <c r="N1" s="148"/>
      <c r="O1" s="148"/>
      <c r="P1" s="148"/>
    </row>
    <row r="2" spans="1:45" s="2" customFormat="1" ht="23.45" customHeight="1" x14ac:dyDescent="0.25">
      <c r="A2" s="149" t="s">
        <v>2</v>
      </c>
      <c r="B2" s="150"/>
      <c r="C2" s="150"/>
      <c r="D2" s="150"/>
      <c r="E2" s="150"/>
      <c r="F2" s="150"/>
      <c r="G2" s="150"/>
      <c r="H2" s="150"/>
      <c r="I2" s="150"/>
      <c r="J2" s="150"/>
      <c r="K2" s="150"/>
      <c r="L2" s="150"/>
      <c r="M2" s="150"/>
      <c r="N2" s="150"/>
      <c r="O2" s="150"/>
      <c r="P2" s="150"/>
      <c r="V2" s="42"/>
      <c r="W2" s="42"/>
      <c r="X2" s="42"/>
      <c r="Y2" s="48"/>
      <c r="Z2" s="48"/>
      <c r="AD2" s="112"/>
      <c r="AE2" s="112"/>
      <c r="AP2" s="42"/>
      <c r="AQ2" s="42"/>
      <c r="AR2" s="42"/>
      <c r="AS2" s="48"/>
    </row>
    <row r="3" spans="1:45" x14ac:dyDescent="0.25"/>
    <row r="4" spans="1:45" ht="29.1" customHeight="1" x14ac:dyDescent="0.25">
      <c r="A4" s="145" t="s">
        <v>3</v>
      </c>
      <c r="B4" s="145"/>
      <c r="C4" s="148" t="s">
        <v>4</v>
      </c>
      <c r="D4" s="148"/>
      <c r="F4" s="145" t="s">
        <v>5</v>
      </c>
      <c r="G4" s="145"/>
      <c r="H4" s="145"/>
      <c r="I4" s="145"/>
      <c r="J4" s="145"/>
      <c r="K4" s="145"/>
    </row>
    <row r="5" spans="1:45" x14ac:dyDescent="0.25">
      <c r="A5" s="145"/>
      <c r="B5" s="145"/>
      <c r="C5" s="148"/>
      <c r="D5" s="148"/>
      <c r="F5" s="3" t="s">
        <v>6</v>
      </c>
      <c r="G5" s="3" t="s">
        <v>7</v>
      </c>
      <c r="H5" s="156" t="s">
        <v>8</v>
      </c>
      <c r="I5" s="156"/>
      <c r="J5" s="156"/>
      <c r="K5" s="156"/>
    </row>
    <row r="6" spans="1:45" ht="30" x14ac:dyDescent="0.25">
      <c r="A6" s="145"/>
      <c r="B6" s="145"/>
      <c r="C6" s="148"/>
      <c r="D6" s="148"/>
      <c r="F6" s="106">
        <v>1</v>
      </c>
      <c r="G6" s="106" t="s">
        <v>9</v>
      </c>
      <c r="H6" s="157" t="s">
        <v>10</v>
      </c>
      <c r="I6" s="157"/>
      <c r="J6" s="157"/>
      <c r="K6" s="157"/>
    </row>
    <row r="7" spans="1:45" ht="178.5" customHeight="1" x14ac:dyDescent="0.25">
      <c r="A7" s="145"/>
      <c r="B7" s="145"/>
      <c r="C7" s="148"/>
      <c r="D7" s="148"/>
      <c r="F7" s="106">
        <v>2</v>
      </c>
      <c r="G7" s="106" t="s">
        <v>11</v>
      </c>
      <c r="H7" s="151" t="s">
        <v>12</v>
      </c>
      <c r="I7" s="151"/>
      <c r="J7" s="151"/>
      <c r="K7" s="151"/>
    </row>
    <row r="8" spans="1:45" ht="86.25" customHeight="1" x14ac:dyDescent="0.25">
      <c r="A8" s="145"/>
      <c r="B8" s="145"/>
      <c r="C8" s="148"/>
      <c r="D8" s="148"/>
      <c r="F8" s="109">
        <v>3</v>
      </c>
      <c r="G8" s="109" t="s">
        <v>272</v>
      </c>
      <c r="H8" s="151" t="s">
        <v>274</v>
      </c>
      <c r="I8" s="151"/>
      <c r="J8" s="151"/>
      <c r="K8" s="151"/>
    </row>
    <row r="9" spans="1:45" s="139" customFormat="1" ht="81" customHeight="1" x14ac:dyDescent="0.25">
      <c r="A9" s="137"/>
      <c r="B9" s="137"/>
      <c r="C9" s="138"/>
      <c r="D9" s="138"/>
      <c r="F9" s="136">
        <v>4</v>
      </c>
      <c r="G9" s="136" t="s">
        <v>278</v>
      </c>
      <c r="H9" s="151" t="s">
        <v>279</v>
      </c>
      <c r="I9" s="151"/>
      <c r="J9" s="151"/>
      <c r="K9" s="151"/>
      <c r="V9" s="142"/>
      <c r="W9" s="142"/>
      <c r="X9" s="142"/>
      <c r="Y9" s="143"/>
      <c r="Z9" s="143"/>
      <c r="AD9" s="144"/>
      <c r="AE9" s="144"/>
      <c r="AP9" s="142"/>
      <c r="AQ9" s="142"/>
      <c r="AR9" s="142"/>
      <c r="AS9" s="143"/>
    </row>
    <row r="10" spans="1:45" s="139" customFormat="1" x14ac:dyDescent="0.25">
      <c r="A10" s="137"/>
      <c r="B10" s="137"/>
      <c r="C10" s="138"/>
      <c r="D10" s="138"/>
      <c r="F10" s="140"/>
      <c r="G10" s="140"/>
      <c r="H10" s="141"/>
      <c r="I10" s="141"/>
      <c r="J10" s="141"/>
      <c r="K10" s="141"/>
      <c r="V10" s="142"/>
      <c r="W10" s="142"/>
      <c r="X10" s="142"/>
      <c r="Y10" s="143"/>
      <c r="Z10" s="143"/>
      <c r="AD10" s="144"/>
      <c r="AE10" s="144"/>
      <c r="AP10" s="142"/>
      <c r="AQ10" s="142"/>
      <c r="AR10" s="142"/>
      <c r="AS10" s="143"/>
    </row>
    <row r="11" spans="1:45" x14ac:dyDescent="0.25"/>
    <row r="12" spans="1:45" ht="14.45" customHeight="1" x14ac:dyDescent="0.25">
      <c r="A12" s="145" t="s">
        <v>13</v>
      </c>
      <c r="B12" s="145"/>
      <c r="C12" s="145" t="s">
        <v>14</v>
      </c>
      <c r="D12" s="145" t="s">
        <v>15</v>
      </c>
      <c r="E12" s="145"/>
      <c r="F12" s="145"/>
      <c r="G12" s="145"/>
      <c r="H12" s="145"/>
      <c r="I12" s="145"/>
      <c r="J12" s="145"/>
      <c r="K12" s="145"/>
      <c r="L12" s="145"/>
      <c r="M12" s="145"/>
      <c r="N12" s="145"/>
      <c r="O12" s="145"/>
      <c r="P12" s="145"/>
      <c r="Q12" s="158" t="s">
        <v>16</v>
      </c>
      <c r="R12" s="158"/>
      <c r="S12" s="158"/>
      <c r="T12" s="158"/>
      <c r="U12" s="158"/>
      <c r="V12" s="155" t="s">
        <v>17</v>
      </c>
      <c r="W12" s="155"/>
      <c r="X12" s="155"/>
      <c r="Y12" s="155"/>
      <c r="Z12" s="155"/>
      <c r="AA12" s="159" t="s">
        <v>17</v>
      </c>
      <c r="AB12" s="159"/>
      <c r="AC12" s="159"/>
      <c r="AD12" s="159"/>
      <c r="AE12" s="159"/>
      <c r="AF12" s="160" t="s">
        <v>17</v>
      </c>
      <c r="AG12" s="160"/>
      <c r="AH12" s="160"/>
      <c r="AI12" s="160"/>
      <c r="AJ12" s="160"/>
      <c r="AK12" s="161" t="s">
        <v>17</v>
      </c>
      <c r="AL12" s="161"/>
      <c r="AM12" s="161"/>
      <c r="AN12" s="161"/>
      <c r="AO12" s="161"/>
      <c r="AP12" s="152" t="s">
        <v>18</v>
      </c>
      <c r="AQ12" s="153"/>
      <c r="AR12" s="153"/>
      <c r="AS12" s="154"/>
    </row>
    <row r="13" spans="1:45" ht="14.45" customHeight="1" x14ac:dyDescent="0.25">
      <c r="A13" s="145"/>
      <c r="B13" s="145"/>
      <c r="C13" s="145"/>
      <c r="D13" s="145"/>
      <c r="E13" s="145"/>
      <c r="F13" s="145"/>
      <c r="G13" s="145"/>
      <c r="H13" s="145"/>
      <c r="I13" s="145"/>
      <c r="J13" s="145"/>
      <c r="K13" s="145"/>
      <c r="L13" s="145"/>
      <c r="M13" s="145"/>
      <c r="N13" s="145"/>
      <c r="O13" s="145"/>
      <c r="P13" s="145"/>
      <c r="Q13" s="158"/>
      <c r="R13" s="158"/>
      <c r="S13" s="158"/>
      <c r="T13" s="158"/>
      <c r="U13" s="158"/>
      <c r="V13" s="155" t="s">
        <v>19</v>
      </c>
      <c r="W13" s="155"/>
      <c r="X13" s="155"/>
      <c r="Y13" s="155"/>
      <c r="Z13" s="155"/>
      <c r="AA13" s="159" t="s">
        <v>20</v>
      </c>
      <c r="AB13" s="159"/>
      <c r="AC13" s="159"/>
      <c r="AD13" s="159"/>
      <c r="AE13" s="159"/>
      <c r="AF13" s="160" t="s">
        <v>21</v>
      </c>
      <c r="AG13" s="160"/>
      <c r="AH13" s="160"/>
      <c r="AI13" s="160"/>
      <c r="AJ13" s="160"/>
      <c r="AK13" s="161" t="s">
        <v>22</v>
      </c>
      <c r="AL13" s="161"/>
      <c r="AM13" s="161"/>
      <c r="AN13" s="161"/>
      <c r="AO13" s="161"/>
      <c r="AP13" s="152" t="s">
        <v>23</v>
      </c>
      <c r="AQ13" s="153"/>
      <c r="AR13" s="153"/>
      <c r="AS13" s="154"/>
    </row>
    <row r="14" spans="1:45" ht="79.5" customHeight="1" x14ac:dyDescent="0.25">
      <c r="A14" s="101" t="s">
        <v>24</v>
      </c>
      <c r="B14" s="101" t="s">
        <v>25</v>
      </c>
      <c r="C14" s="145"/>
      <c r="D14" s="101" t="s">
        <v>26</v>
      </c>
      <c r="E14" s="101" t="s">
        <v>27</v>
      </c>
      <c r="F14" s="101" t="s">
        <v>28</v>
      </c>
      <c r="G14" s="101" t="s">
        <v>29</v>
      </c>
      <c r="H14" s="101" t="s">
        <v>30</v>
      </c>
      <c r="I14" s="101" t="s">
        <v>31</v>
      </c>
      <c r="J14" s="101" t="s">
        <v>32</v>
      </c>
      <c r="K14" s="101" t="s">
        <v>33</v>
      </c>
      <c r="L14" s="101" t="s">
        <v>34</v>
      </c>
      <c r="M14" s="101" t="s">
        <v>35</v>
      </c>
      <c r="N14" s="101" t="s">
        <v>36</v>
      </c>
      <c r="O14" s="101" t="s">
        <v>37</v>
      </c>
      <c r="P14" s="101" t="s">
        <v>38</v>
      </c>
      <c r="Q14" s="102" t="s">
        <v>39</v>
      </c>
      <c r="R14" s="102" t="s">
        <v>40</v>
      </c>
      <c r="S14" s="102" t="s">
        <v>41</v>
      </c>
      <c r="T14" s="102" t="s">
        <v>42</v>
      </c>
      <c r="U14" s="102" t="s">
        <v>43</v>
      </c>
      <c r="V14" s="100" t="s">
        <v>44</v>
      </c>
      <c r="W14" s="100" t="s">
        <v>45</v>
      </c>
      <c r="X14" s="100" t="s">
        <v>46</v>
      </c>
      <c r="Y14" s="100" t="s">
        <v>47</v>
      </c>
      <c r="Z14" s="100" t="s">
        <v>48</v>
      </c>
      <c r="AA14" s="103" t="s">
        <v>44</v>
      </c>
      <c r="AB14" s="103" t="s">
        <v>45</v>
      </c>
      <c r="AC14" s="103" t="s">
        <v>46</v>
      </c>
      <c r="AD14" s="113" t="s">
        <v>47</v>
      </c>
      <c r="AE14" s="113" t="s">
        <v>48</v>
      </c>
      <c r="AF14" s="104" t="s">
        <v>44</v>
      </c>
      <c r="AG14" s="104" t="s">
        <v>45</v>
      </c>
      <c r="AH14" s="104" t="s">
        <v>46</v>
      </c>
      <c r="AI14" s="104" t="s">
        <v>47</v>
      </c>
      <c r="AJ14" s="104" t="s">
        <v>48</v>
      </c>
      <c r="AK14" s="105" t="s">
        <v>44</v>
      </c>
      <c r="AL14" s="105" t="s">
        <v>45</v>
      </c>
      <c r="AM14" s="105" t="s">
        <v>46</v>
      </c>
      <c r="AN14" s="105" t="s">
        <v>47</v>
      </c>
      <c r="AO14" s="105" t="s">
        <v>48</v>
      </c>
      <c r="AP14" s="29" t="s">
        <v>44</v>
      </c>
      <c r="AQ14" s="29" t="s">
        <v>45</v>
      </c>
      <c r="AR14" s="29" t="s">
        <v>46</v>
      </c>
      <c r="AS14" s="119" t="s">
        <v>49</v>
      </c>
    </row>
    <row r="15" spans="1:45" s="76" customFormat="1" ht="279.75" customHeight="1" x14ac:dyDescent="0.25">
      <c r="A15" s="68">
        <v>4</v>
      </c>
      <c r="B15" s="68" t="s">
        <v>50</v>
      </c>
      <c r="C15" s="68" t="s">
        <v>51</v>
      </c>
      <c r="D15" s="68" t="s">
        <v>52</v>
      </c>
      <c r="E15" s="69">
        <f t="shared" ref="E15:E30" si="0">+((1/17)*80%)/100%</f>
        <v>4.7058823529411764E-2</v>
      </c>
      <c r="F15" s="68" t="s">
        <v>53</v>
      </c>
      <c r="G15" s="68" t="s">
        <v>54</v>
      </c>
      <c r="H15" s="68" t="s">
        <v>55</v>
      </c>
      <c r="I15" s="70">
        <v>6.6000000000000003E-2</v>
      </c>
      <c r="J15" s="68" t="s">
        <v>56</v>
      </c>
      <c r="K15" s="68" t="s">
        <v>57</v>
      </c>
      <c r="L15" s="71">
        <v>0</v>
      </c>
      <c r="M15" s="71">
        <v>0.02</v>
      </c>
      <c r="N15" s="71">
        <v>0.06</v>
      </c>
      <c r="O15" s="71">
        <v>0.1</v>
      </c>
      <c r="P15" s="71">
        <v>0.1</v>
      </c>
      <c r="Q15" s="68" t="s">
        <v>58</v>
      </c>
      <c r="R15" s="68" t="s">
        <v>59</v>
      </c>
      <c r="S15" s="68" t="s">
        <v>60</v>
      </c>
      <c r="T15" s="68" t="s">
        <v>61</v>
      </c>
      <c r="U15" s="68" t="s">
        <v>62</v>
      </c>
      <c r="V15" s="72" t="s">
        <v>63</v>
      </c>
      <c r="W15" s="72" t="s">
        <v>63</v>
      </c>
      <c r="X15" s="72" t="s">
        <v>63</v>
      </c>
      <c r="Y15" s="72" t="s">
        <v>64</v>
      </c>
      <c r="Z15" s="72" t="s">
        <v>63</v>
      </c>
      <c r="AA15" s="89">
        <f>M15</f>
        <v>0.02</v>
      </c>
      <c r="AB15" s="110">
        <v>2.4E-2</v>
      </c>
      <c r="AC15" s="75">
        <f>IF(AB15/AA15&gt;100%,100%,AB15/AA15)</f>
        <v>1</v>
      </c>
      <c r="AD15" s="114" t="s">
        <v>248</v>
      </c>
      <c r="AE15" s="114" t="s">
        <v>249</v>
      </c>
      <c r="AF15" s="73">
        <f>N15</f>
        <v>0.06</v>
      </c>
      <c r="AG15" s="74"/>
      <c r="AH15" s="75">
        <f>IF(AG15/AF15&gt;100%,100%,AG15/AF15)</f>
        <v>0</v>
      </c>
      <c r="AI15" s="68"/>
      <c r="AJ15" s="68"/>
      <c r="AK15" s="73">
        <f>O15</f>
        <v>0.1</v>
      </c>
      <c r="AL15" s="74"/>
      <c r="AM15" s="75">
        <f>IF(AL15/AK15&gt;100%,100%,AL15/AK15)</f>
        <v>0</v>
      </c>
      <c r="AN15" s="68"/>
      <c r="AO15" s="68"/>
      <c r="AP15" s="72">
        <f>P15</f>
        <v>0.1</v>
      </c>
      <c r="AQ15" s="108">
        <v>2.4E-2</v>
      </c>
      <c r="AR15" s="108">
        <f t="shared" ref="AR15:AR37" si="1">IF(AQ15/AP15&gt;100%,100%,AQ15/AP15)</f>
        <v>0.24</v>
      </c>
      <c r="AS15" s="120" t="s">
        <v>65</v>
      </c>
    </row>
    <row r="16" spans="1:45" s="30" customFormat="1" ht="61.5" customHeight="1" x14ac:dyDescent="0.25">
      <c r="A16" s="107">
        <v>4</v>
      </c>
      <c r="B16" s="107" t="s">
        <v>50</v>
      </c>
      <c r="C16" s="107" t="s">
        <v>51</v>
      </c>
      <c r="D16" s="107" t="s">
        <v>66</v>
      </c>
      <c r="E16" s="4">
        <f t="shared" si="0"/>
        <v>4.7058823529411764E-2</v>
      </c>
      <c r="F16" s="107" t="s">
        <v>53</v>
      </c>
      <c r="G16" s="107" t="s">
        <v>67</v>
      </c>
      <c r="H16" s="107" t="s">
        <v>68</v>
      </c>
      <c r="I16" s="107" t="s">
        <v>69</v>
      </c>
      <c r="J16" s="107" t="s">
        <v>70</v>
      </c>
      <c r="K16" s="107" t="s">
        <v>57</v>
      </c>
      <c r="L16" s="5">
        <v>0</v>
      </c>
      <c r="M16" s="5">
        <v>0</v>
      </c>
      <c r="N16" s="5">
        <v>0</v>
      </c>
      <c r="O16" s="5">
        <v>0.15</v>
      </c>
      <c r="P16" s="5">
        <v>0.15</v>
      </c>
      <c r="Q16" s="107" t="s">
        <v>58</v>
      </c>
      <c r="R16" s="107" t="s">
        <v>71</v>
      </c>
      <c r="S16" s="107" t="s">
        <v>72</v>
      </c>
      <c r="T16" s="107" t="s">
        <v>61</v>
      </c>
      <c r="U16" s="107" t="s">
        <v>73</v>
      </c>
      <c r="V16" s="35" t="s">
        <v>63</v>
      </c>
      <c r="W16" s="35" t="s">
        <v>63</v>
      </c>
      <c r="X16" s="35" t="s">
        <v>63</v>
      </c>
      <c r="Y16" s="35" t="s">
        <v>64</v>
      </c>
      <c r="Z16" s="35" t="s">
        <v>63</v>
      </c>
      <c r="AA16" s="90" t="s">
        <v>63</v>
      </c>
      <c r="AB16" s="90" t="s">
        <v>63</v>
      </c>
      <c r="AC16" s="90" t="s">
        <v>63</v>
      </c>
      <c r="AD16" s="115" t="s">
        <v>250</v>
      </c>
      <c r="AE16" s="115" t="s">
        <v>74</v>
      </c>
      <c r="AF16" s="27">
        <f t="shared" ref="AF16:AF37" si="2">N16</f>
        <v>0</v>
      </c>
      <c r="AG16" s="56">
        <v>0</v>
      </c>
      <c r="AH16" s="57" t="e">
        <f>IF(AG16/AF16&gt;100%,100%,AG16/AF16)</f>
        <v>#DIV/0!</v>
      </c>
      <c r="AI16" s="107"/>
      <c r="AJ16" s="107"/>
      <c r="AK16" s="27">
        <f t="shared" ref="AK16:AK37" si="3">O16</f>
        <v>0.15</v>
      </c>
      <c r="AL16" s="56">
        <v>0</v>
      </c>
      <c r="AM16" s="57">
        <f>IF(AL16/AK16&gt;100%,100%,AL16/AK16)</f>
        <v>0</v>
      </c>
      <c r="AN16" s="107"/>
      <c r="AO16" s="107"/>
      <c r="AP16" s="35">
        <f t="shared" ref="AP16:AP37" si="4">P16</f>
        <v>0.15</v>
      </c>
      <c r="AQ16" s="35">
        <v>0</v>
      </c>
      <c r="AR16" s="108">
        <f t="shared" si="1"/>
        <v>0</v>
      </c>
      <c r="AS16" s="120" t="str">
        <f t="shared" ref="AS16:AS24" si="5">+AD16</f>
        <v>No programada para el II Trimestre de 2021</v>
      </c>
    </row>
    <row r="17" spans="1:45" s="76" customFormat="1" ht="192" customHeight="1" x14ac:dyDescent="0.25">
      <c r="A17" s="68">
        <v>4</v>
      </c>
      <c r="B17" s="68" t="s">
        <v>50</v>
      </c>
      <c r="C17" s="68" t="s">
        <v>51</v>
      </c>
      <c r="D17" s="68" t="s">
        <v>75</v>
      </c>
      <c r="E17" s="69">
        <f t="shared" si="0"/>
        <v>4.7058823529411764E-2</v>
      </c>
      <c r="F17" s="68" t="s">
        <v>76</v>
      </c>
      <c r="G17" s="68" t="s">
        <v>77</v>
      </c>
      <c r="H17" s="68" t="s">
        <v>78</v>
      </c>
      <c r="I17" s="68" t="s">
        <v>69</v>
      </c>
      <c r="J17" s="68" t="s">
        <v>56</v>
      </c>
      <c r="K17" s="68" t="s">
        <v>57</v>
      </c>
      <c r="L17" s="71">
        <v>0.05</v>
      </c>
      <c r="M17" s="71">
        <v>0.4</v>
      </c>
      <c r="N17" s="71">
        <v>0.8</v>
      </c>
      <c r="O17" s="71">
        <v>1</v>
      </c>
      <c r="P17" s="71">
        <v>1</v>
      </c>
      <c r="Q17" s="68" t="s">
        <v>58</v>
      </c>
      <c r="R17" s="68" t="s">
        <v>79</v>
      </c>
      <c r="S17" s="68" t="s">
        <v>80</v>
      </c>
      <c r="T17" s="68" t="s">
        <v>61</v>
      </c>
      <c r="U17" s="68" t="s">
        <v>81</v>
      </c>
      <c r="V17" s="72">
        <f t="shared" ref="V17:V31" si="6">L17</f>
        <v>0.05</v>
      </c>
      <c r="W17" s="77">
        <v>0.09</v>
      </c>
      <c r="X17" s="78">
        <v>1</v>
      </c>
      <c r="Y17" s="50" t="s">
        <v>82</v>
      </c>
      <c r="Z17" s="79" t="s">
        <v>83</v>
      </c>
      <c r="AA17" s="73">
        <v>0.4</v>
      </c>
      <c r="AB17" s="121">
        <v>0.2581</v>
      </c>
      <c r="AC17" s="75">
        <f t="shared" ref="AC17:AC31" si="7">IF(AB17/AA17&gt;100%,100%,AB17/AA17)</f>
        <v>0.64524999999999999</v>
      </c>
      <c r="AD17" s="114" t="s">
        <v>251</v>
      </c>
      <c r="AE17" s="114" t="s">
        <v>249</v>
      </c>
      <c r="AF17" s="73">
        <f t="shared" si="2"/>
        <v>0.8</v>
      </c>
      <c r="AG17" s="80"/>
      <c r="AH17" s="75">
        <f t="shared" ref="AH17:AH31" si="8">IF(AG17/AF17&gt;100%,100%,AG17/AF17)</f>
        <v>0</v>
      </c>
      <c r="AI17" s="68"/>
      <c r="AJ17" s="68"/>
      <c r="AK17" s="73">
        <f t="shared" si="3"/>
        <v>1</v>
      </c>
      <c r="AL17" s="80"/>
      <c r="AM17" s="75">
        <f t="shared" ref="AM17:AM31" si="9">IF(AL17/AK17&gt;100%,100%,AL17/AK17)</f>
        <v>0</v>
      </c>
      <c r="AN17" s="68"/>
      <c r="AO17" s="68"/>
      <c r="AP17" s="98">
        <f>+AA17</f>
        <v>0.4</v>
      </c>
      <c r="AQ17" s="121">
        <v>0.2581</v>
      </c>
      <c r="AR17" s="108">
        <f t="shared" si="1"/>
        <v>0.64524999999999999</v>
      </c>
      <c r="AS17" s="120" t="s">
        <v>252</v>
      </c>
    </row>
    <row r="18" spans="1:45" s="30" customFormat="1" ht="134.25" customHeight="1" x14ac:dyDescent="0.25">
      <c r="A18" s="107">
        <v>4</v>
      </c>
      <c r="B18" s="107" t="s">
        <v>50</v>
      </c>
      <c r="C18" s="107" t="s">
        <v>85</v>
      </c>
      <c r="D18" s="107" t="s">
        <v>86</v>
      </c>
      <c r="E18" s="4">
        <f t="shared" si="0"/>
        <v>4.7058823529411764E-2</v>
      </c>
      <c r="F18" s="107" t="s">
        <v>53</v>
      </c>
      <c r="G18" s="107" t="s">
        <v>87</v>
      </c>
      <c r="H18" s="107" t="s">
        <v>88</v>
      </c>
      <c r="I18" s="5">
        <v>0.5</v>
      </c>
      <c r="J18" s="107" t="s">
        <v>56</v>
      </c>
      <c r="K18" s="107" t="s">
        <v>57</v>
      </c>
      <c r="L18" s="5">
        <v>0.15</v>
      </c>
      <c r="M18" s="5">
        <v>0.3</v>
      </c>
      <c r="N18" s="6">
        <v>0.45</v>
      </c>
      <c r="O18" s="6">
        <v>0.6</v>
      </c>
      <c r="P18" s="6">
        <v>0.6</v>
      </c>
      <c r="Q18" s="107" t="s">
        <v>89</v>
      </c>
      <c r="R18" s="107" t="s">
        <v>90</v>
      </c>
      <c r="S18" s="107" t="s">
        <v>91</v>
      </c>
      <c r="T18" s="107" t="s">
        <v>61</v>
      </c>
      <c r="U18" s="107" t="s">
        <v>92</v>
      </c>
      <c r="V18" s="35">
        <f t="shared" si="6"/>
        <v>0.15</v>
      </c>
      <c r="W18" s="55">
        <v>0.20169999999999999</v>
      </c>
      <c r="X18" s="36">
        <v>1</v>
      </c>
      <c r="Y18" s="50" t="s">
        <v>93</v>
      </c>
      <c r="Z18" s="49" t="s">
        <v>94</v>
      </c>
      <c r="AA18" s="91">
        <f t="shared" ref="AA18:AB37" si="10">M18</f>
        <v>0.3</v>
      </c>
      <c r="AB18" s="122">
        <v>0.39729999999999999</v>
      </c>
      <c r="AC18" s="75">
        <f t="shared" si="7"/>
        <v>1</v>
      </c>
      <c r="AD18" s="116" t="s">
        <v>253</v>
      </c>
      <c r="AE18" s="116" t="s">
        <v>95</v>
      </c>
      <c r="AF18" s="27">
        <f t="shared" si="2"/>
        <v>0.45</v>
      </c>
      <c r="AG18" s="58"/>
      <c r="AH18" s="57">
        <f t="shared" si="8"/>
        <v>0</v>
      </c>
      <c r="AI18" s="107"/>
      <c r="AJ18" s="107"/>
      <c r="AK18" s="27">
        <f t="shared" si="3"/>
        <v>0.6</v>
      </c>
      <c r="AL18" s="58"/>
      <c r="AM18" s="57">
        <f t="shared" si="9"/>
        <v>0</v>
      </c>
      <c r="AN18" s="107"/>
      <c r="AO18" s="107"/>
      <c r="AP18" s="35">
        <f t="shared" si="4"/>
        <v>0.6</v>
      </c>
      <c r="AQ18" s="122">
        <v>0.39729999999999999</v>
      </c>
      <c r="AR18" s="108">
        <f>IF(AQ18/AP18&gt;100%,100%,AQ18/AP18)</f>
        <v>0.66216666666666668</v>
      </c>
      <c r="AS18" s="120" t="s">
        <v>96</v>
      </c>
    </row>
    <row r="19" spans="1:45" s="30" customFormat="1" ht="126.75" customHeight="1" x14ac:dyDescent="0.25">
      <c r="A19" s="107">
        <v>4</v>
      </c>
      <c r="B19" s="107" t="s">
        <v>50</v>
      </c>
      <c r="C19" s="107" t="s">
        <v>85</v>
      </c>
      <c r="D19" s="107" t="s">
        <v>97</v>
      </c>
      <c r="E19" s="4">
        <f t="shared" si="0"/>
        <v>4.7058823529411764E-2</v>
      </c>
      <c r="F19" s="107" t="s">
        <v>53</v>
      </c>
      <c r="G19" s="107" t="s">
        <v>98</v>
      </c>
      <c r="H19" s="107" t="s">
        <v>99</v>
      </c>
      <c r="I19" s="5">
        <v>0.6</v>
      </c>
      <c r="J19" s="107" t="s">
        <v>56</v>
      </c>
      <c r="K19" s="107" t="s">
        <v>57</v>
      </c>
      <c r="L19" s="5">
        <v>0.15</v>
      </c>
      <c r="M19" s="5">
        <v>0.3</v>
      </c>
      <c r="N19" s="6">
        <v>0.45</v>
      </c>
      <c r="O19" s="6">
        <v>0.6</v>
      </c>
      <c r="P19" s="6">
        <v>0.6</v>
      </c>
      <c r="Q19" s="107" t="s">
        <v>89</v>
      </c>
      <c r="R19" s="107" t="s">
        <v>90</v>
      </c>
      <c r="S19" s="107" t="s">
        <v>91</v>
      </c>
      <c r="T19" s="107" t="s">
        <v>61</v>
      </c>
      <c r="U19" s="107" t="s">
        <v>92</v>
      </c>
      <c r="V19" s="35">
        <f t="shared" si="6"/>
        <v>0.15</v>
      </c>
      <c r="W19" s="37" t="s">
        <v>100</v>
      </c>
      <c r="X19" s="36">
        <v>1</v>
      </c>
      <c r="Y19" s="50" t="s">
        <v>101</v>
      </c>
      <c r="Z19" s="49" t="s">
        <v>94</v>
      </c>
      <c r="AA19" s="91">
        <f t="shared" si="10"/>
        <v>0.3</v>
      </c>
      <c r="AB19" s="122">
        <v>0.6472</v>
      </c>
      <c r="AC19" s="75">
        <f t="shared" si="7"/>
        <v>1</v>
      </c>
      <c r="AD19" s="116" t="s">
        <v>254</v>
      </c>
      <c r="AE19" s="116" t="s">
        <v>95</v>
      </c>
      <c r="AF19" s="27">
        <f t="shared" si="2"/>
        <v>0.45</v>
      </c>
      <c r="AG19" s="58"/>
      <c r="AH19" s="57">
        <f t="shared" si="8"/>
        <v>0</v>
      </c>
      <c r="AI19" s="107"/>
      <c r="AJ19" s="107"/>
      <c r="AK19" s="27">
        <f t="shared" si="3"/>
        <v>0.6</v>
      </c>
      <c r="AL19" s="58"/>
      <c r="AM19" s="57">
        <f t="shared" si="9"/>
        <v>0</v>
      </c>
      <c r="AN19" s="107"/>
      <c r="AO19" s="107"/>
      <c r="AP19" s="35">
        <f t="shared" si="4"/>
        <v>0.6</v>
      </c>
      <c r="AQ19" s="122">
        <v>0.6472</v>
      </c>
      <c r="AR19" s="108">
        <f t="shared" si="1"/>
        <v>1</v>
      </c>
      <c r="AS19" s="120" t="s">
        <v>102</v>
      </c>
    </row>
    <row r="20" spans="1:45" s="30" customFormat="1" ht="127.5" customHeight="1" x14ac:dyDescent="0.25">
      <c r="A20" s="107">
        <v>4</v>
      </c>
      <c r="B20" s="107" t="s">
        <v>50</v>
      </c>
      <c r="C20" s="107" t="s">
        <v>85</v>
      </c>
      <c r="D20" s="107" t="s">
        <v>103</v>
      </c>
      <c r="E20" s="4">
        <f t="shared" si="0"/>
        <v>4.7058823529411764E-2</v>
      </c>
      <c r="F20" s="107" t="s">
        <v>76</v>
      </c>
      <c r="G20" s="107" t="s">
        <v>104</v>
      </c>
      <c r="H20" s="107" t="s">
        <v>105</v>
      </c>
      <c r="I20" s="107"/>
      <c r="J20" s="107" t="s">
        <v>56</v>
      </c>
      <c r="K20" s="107" t="s">
        <v>57</v>
      </c>
      <c r="L20" s="5">
        <v>0.1</v>
      </c>
      <c r="M20" s="5">
        <v>0.25</v>
      </c>
      <c r="N20" s="5">
        <v>0.65</v>
      </c>
      <c r="O20" s="5">
        <v>0.95</v>
      </c>
      <c r="P20" s="5">
        <v>0.95</v>
      </c>
      <c r="Q20" s="107" t="s">
        <v>89</v>
      </c>
      <c r="R20" s="107" t="s">
        <v>90</v>
      </c>
      <c r="S20" s="107" t="s">
        <v>91</v>
      </c>
      <c r="T20" s="107" t="s">
        <v>61</v>
      </c>
      <c r="U20" s="107" t="s">
        <v>106</v>
      </c>
      <c r="V20" s="35">
        <f t="shared" si="6"/>
        <v>0.1</v>
      </c>
      <c r="W20" s="36">
        <v>0.3</v>
      </c>
      <c r="X20" s="36">
        <v>1</v>
      </c>
      <c r="Y20" s="50" t="s">
        <v>107</v>
      </c>
      <c r="Z20" s="49" t="s">
        <v>94</v>
      </c>
      <c r="AA20" s="91">
        <f t="shared" si="10"/>
        <v>0.25</v>
      </c>
      <c r="AB20" s="122">
        <v>0.48249999999999998</v>
      </c>
      <c r="AC20" s="75">
        <f t="shared" si="7"/>
        <v>1</v>
      </c>
      <c r="AD20" s="116" t="s">
        <v>255</v>
      </c>
      <c r="AE20" s="116" t="s">
        <v>95</v>
      </c>
      <c r="AF20" s="27">
        <f t="shared" si="2"/>
        <v>0.65</v>
      </c>
      <c r="AG20" s="58"/>
      <c r="AH20" s="57">
        <f t="shared" si="8"/>
        <v>0</v>
      </c>
      <c r="AI20" s="107"/>
      <c r="AJ20" s="107"/>
      <c r="AK20" s="27">
        <f t="shared" si="3"/>
        <v>0.95</v>
      </c>
      <c r="AL20" s="58"/>
      <c r="AM20" s="57">
        <f t="shared" si="9"/>
        <v>0</v>
      </c>
      <c r="AN20" s="107"/>
      <c r="AO20" s="107"/>
      <c r="AP20" s="35">
        <f t="shared" si="4"/>
        <v>0.95</v>
      </c>
      <c r="AQ20" s="122">
        <v>0.48249999999999998</v>
      </c>
      <c r="AR20" s="108">
        <f t="shared" si="1"/>
        <v>0.50789473684210529</v>
      </c>
      <c r="AS20" s="120" t="s">
        <v>108</v>
      </c>
    </row>
    <row r="21" spans="1:45" s="30" customFormat="1" ht="90" x14ac:dyDescent="0.25">
      <c r="A21" s="107">
        <v>4</v>
      </c>
      <c r="B21" s="107" t="s">
        <v>50</v>
      </c>
      <c r="C21" s="107" t="s">
        <v>85</v>
      </c>
      <c r="D21" s="107" t="s">
        <v>109</v>
      </c>
      <c r="E21" s="4">
        <f t="shared" si="0"/>
        <v>4.7058823529411764E-2</v>
      </c>
      <c r="F21" s="107" t="s">
        <v>53</v>
      </c>
      <c r="G21" s="107" t="s">
        <v>110</v>
      </c>
      <c r="H21" s="107" t="s">
        <v>111</v>
      </c>
      <c r="I21" s="107"/>
      <c r="J21" s="107" t="s">
        <v>56</v>
      </c>
      <c r="K21" s="107" t="s">
        <v>57</v>
      </c>
      <c r="L21" s="5">
        <v>0.02</v>
      </c>
      <c r="M21" s="5">
        <v>0.1</v>
      </c>
      <c r="N21" s="5">
        <v>0.2</v>
      </c>
      <c r="O21" s="5">
        <v>0.4</v>
      </c>
      <c r="P21" s="5">
        <v>0.4</v>
      </c>
      <c r="Q21" s="107" t="s">
        <v>89</v>
      </c>
      <c r="R21" s="107" t="s">
        <v>90</v>
      </c>
      <c r="S21" s="107" t="s">
        <v>91</v>
      </c>
      <c r="T21" s="107" t="s">
        <v>61</v>
      </c>
      <c r="U21" s="107" t="s">
        <v>106</v>
      </c>
      <c r="V21" s="35">
        <f t="shared" si="6"/>
        <v>0.02</v>
      </c>
      <c r="W21" s="36">
        <v>0.12</v>
      </c>
      <c r="X21" s="36">
        <v>1</v>
      </c>
      <c r="Y21" s="50" t="s">
        <v>112</v>
      </c>
      <c r="Z21" s="49" t="s">
        <v>94</v>
      </c>
      <c r="AA21" s="91">
        <f t="shared" si="10"/>
        <v>0.1</v>
      </c>
      <c r="AB21" s="122">
        <v>0.22261553170744952</v>
      </c>
      <c r="AC21" s="75">
        <f t="shared" si="7"/>
        <v>1</v>
      </c>
      <c r="AD21" s="116" t="s">
        <v>113</v>
      </c>
      <c r="AE21" s="116" t="s">
        <v>95</v>
      </c>
      <c r="AF21" s="27">
        <f t="shared" si="2"/>
        <v>0.2</v>
      </c>
      <c r="AG21" s="58"/>
      <c r="AH21" s="57">
        <f t="shared" si="8"/>
        <v>0</v>
      </c>
      <c r="AI21" s="107"/>
      <c r="AJ21" s="107"/>
      <c r="AK21" s="27">
        <f t="shared" si="3"/>
        <v>0.4</v>
      </c>
      <c r="AL21" s="58"/>
      <c r="AM21" s="57">
        <f t="shared" si="9"/>
        <v>0</v>
      </c>
      <c r="AN21" s="107"/>
      <c r="AO21" s="107"/>
      <c r="AP21" s="35">
        <f t="shared" si="4"/>
        <v>0.4</v>
      </c>
      <c r="AQ21" s="122">
        <v>0.22261553170744952</v>
      </c>
      <c r="AR21" s="108">
        <f t="shared" si="1"/>
        <v>0.55653882926862375</v>
      </c>
      <c r="AS21" s="120" t="s">
        <v>114</v>
      </c>
    </row>
    <row r="22" spans="1:45" s="76" customFormat="1" ht="180" x14ac:dyDescent="0.25">
      <c r="A22" s="68">
        <v>4</v>
      </c>
      <c r="B22" s="68" t="s">
        <v>50</v>
      </c>
      <c r="C22" s="68" t="s">
        <v>85</v>
      </c>
      <c r="D22" s="68" t="s">
        <v>115</v>
      </c>
      <c r="E22" s="69">
        <f t="shared" si="0"/>
        <v>4.7058823529411764E-2</v>
      </c>
      <c r="F22" s="68" t="s">
        <v>76</v>
      </c>
      <c r="G22" s="68" t="s">
        <v>116</v>
      </c>
      <c r="H22" s="68" t="s">
        <v>117</v>
      </c>
      <c r="I22" s="68"/>
      <c r="J22" s="68" t="s">
        <v>70</v>
      </c>
      <c r="K22" s="68" t="s">
        <v>57</v>
      </c>
      <c r="L22" s="71">
        <v>0.95</v>
      </c>
      <c r="M22" s="71">
        <v>0.95</v>
      </c>
      <c r="N22" s="71">
        <v>0.95</v>
      </c>
      <c r="O22" s="71">
        <v>0.95</v>
      </c>
      <c r="P22" s="71">
        <v>0.95</v>
      </c>
      <c r="Q22" s="68" t="s">
        <v>89</v>
      </c>
      <c r="R22" s="68" t="s">
        <v>90</v>
      </c>
      <c r="S22" s="68" t="s">
        <v>118</v>
      </c>
      <c r="T22" s="68" t="s">
        <v>61</v>
      </c>
      <c r="U22" s="82" t="s">
        <v>119</v>
      </c>
      <c r="V22" s="72">
        <f t="shared" si="6"/>
        <v>0.95</v>
      </c>
      <c r="W22" s="83" t="s">
        <v>120</v>
      </c>
      <c r="X22" s="78">
        <v>0.94</v>
      </c>
      <c r="Y22" s="50" t="s">
        <v>121</v>
      </c>
      <c r="Z22" s="49" t="s">
        <v>122</v>
      </c>
      <c r="AA22" s="89">
        <f t="shared" si="10"/>
        <v>0.95</v>
      </c>
      <c r="AB22" s="122">
        <v>0.96509999999999996</v>
      </c>
      <c r="AC22" s="75">
        <f t="shared" si="7"/>
        <v>1</v>
      </c>
      <c r="AD22" s="81" t="s">
        <v>123</v>
      </c>
      <c r="AE22" s="114" t="s">
        <v>124</v>
      </c>
      <c r="AF22" s="73">
        <f t="shared" si="2"/>
        <v>0.95</v>
      </c>
      <c r="AG22" s="80"/>
      <c r="AH22" s="75">
        <f t="shared" si="8"/>
        <v>0</v>
      </c>
      <c r="AI22" s="68"/>
      <c r="AJ22" s="68"/>
      <c r="AK22" s="73">
        <f t="shared" si="3"/>
        <v>0.95</v>
      </c>
      <c r="AL22" s="80"/>
      <c r="AM22" s="75">
        <f t="shared" si="9"/>
        <v>0</v>
      </c>
      <c r="AN22" s="68"/>
      <c r="AO22" s="68"/>
      <c r="AP22" s="72">
        <f t="shared" si="4"/>
        <v>0.95</v>
      </c>
      <c r="AQ22" s="122">
        <f>(89.7%*25%)+(96.51%*25%)</f>
        <v>0.46552500000000002</v>
      </c>
      <c r="AR22" s="108">
        <f t="shared" si="1"/>
        <v>0.49002631578947375</v>
      </c>
      <c r="AS22" s="120" t="s">
        <v>256</v>
      </c>
    </row>
    <row r="23" spans="1:45" s="76" customFormat="1" ht="105" x14ac:dyDescent="0.25">
      <c r="A23" s="68">
        <v>4</v>
      </c>
      <c r="B23" s="68" t="s">
        <v>50</v>
      </c>
      <c r="C23" s="68" t="s">
        <v>85</v>
      </c>
      <c r="D23" s="68" t="s">
        <v>125</v>
      </c>
      <c r="E23" s="69">
        <f t="shared" si="0"/>
        <v>4.7058823529411764E-2</v>
      </c>
      <c r="F23" s="68" t="s">
        <v>53</v>
      </c>
      <c r="G23" s="68" t="s">
        <v>126</v>
      </c>
      <c r="H23" s="68" t="s">
        <v>127</v>
      </c>
      <c r="I23" s="68"/>
      <c r="J23" s="68" t="s">
        <v>70</v>
      </c>
      <c r="K23" s="68" t="s">
        <v>57</v>
      </c>
      <c r="L23" s="71">
        <v>1</v>
      </c>
      <c r="M23" s="71">
        <v>1</v>
      </c>
      <c r="N23" s="71">
        <v>1</v>
      </c>
      <c r="O23" s="71">
        <v>1</v>
      </c>
      <c r="P23" s="71">
        <v>1</v>
      </c>
      <c r="Q23" s="68" t="s">
        <v>89</v>
      </c>
      <c r="R23" s="82" t="s">
        <v>90</v>
      </c>
      <c r="S23" s="82" t="s">
        <v>128</v>
      </c>
      <c r="T23" s="82" t="s">
        <v>61</v>
      </c>
      <c r="U23" s="82" t="s">
        <v>129</v>
      </c>
      <c r="V23" s="72">
        <f t="shared" si="6"/>
        <v>1</v>
      </c>
      <c r="W23" s="83" t="s">
        <v>130</v>
      </c>
      <c r="X23" s="78">
        <v>0.75</v>
      </c>
      <c r="Y23" s="50" t="s">
        <v>131</v>
      </c>
      <c r="Z23" s="49" t="s">
        <v>132</v>
      </c>
      <c r="AA23" s="89">
        <f t="shared" si="10"/>
        <v>1</v>
      </c>
      <c r="AB23" s="122">
        <v>0.98199999999999998</v>
      </c>
      <c r="AC23" s="75">
        <f t="shared" si="7"/>
        <v>0.98199999999999998</v>
      </c>
      <c r="AD23" s="81" t="s">
        <v>257</v>
      </c>
      <c r="AE23" s="114" t="s">
        <v>133</v>
      </c>
      <c r="AF23" s="73">
        <f t="shared" si="2"/>
        <v>1</v>
      </c>
      <c r="AG23" s="80"/>
      <c r="AH23" s="75">
        <f t="shared" si="8"/>
        <v>0</v>
      </c>
      <c r="AI23" s="68"/>
      <c r="AJ23" s="68"/>
      <c r="AK23" s="73">
        <f t="shared" si="3"/>
        <v>1</v>
      </c>
      <c r="AL23" s="80"/>
      <c r="AM23" s="75">
        <f t="shared" si="9"/>
        <v>0</v>
      </c>
      <c r="AN23" s="68"/>
      <c r="AO23" s="68"/>
      <c r="AP23" s="72">
        <f t="shared" si="4"/>
        <v>1</v>
      </c>
      <c r="AQ23" s="122">
        <f>(75.2%*25%)+(98.2%*25%)</f>
        <v>0.4335</v>
      </c>
      <c r="AR23" s="108">
        <f>IF(AQ23/AP23&gt;100%,100%,AQ23/AP23)</f>
        <v>0.4335</v>
      </c>
      <c r="AS23" s="81" t="s">
        <v>273</v>
      </c>
    </row>
    <row r="24" spans="1:45" s="30" customFormat="1" ht="135" x14ac:dyDescent="0.25">
      <c r="A24" s="107">
        <v>4</v>
      </c>
      <c r="B24" s="107" t="s">
        <v>50</v>
      </c>
      <c r="C24" s="107" t="s">
        <v>85</v>
      </c>
      <c r="D24" s="107" t="s">
        <v>134</v>
      </c>
      <c r="E24" s="4">
        <f t="shared" si="0"/>
        <v>4.7058823529411764E-2</v>
      </c>
      <c r="F24" s="107" t="s">
        <v>53</v>
      </c>
      <c r="G24" s="107" t="s">
        <v>135</v>
      </c>
      <c r="H24" s="107" t="s">
        <v>136</v>
      </c>
      <c r="I24" s="107"/>
      <c r="J24" s="107" t="s">
        <v>70</v>
      </c>
      <c r="K24" s="107" t="s">
        <v>57</v>
      </c>
      <c r="L24" s="5">
        <v>0.95</v>
      </c>
      <c r="M24" s="5">
        <v>0.95</v>
      </c>
      <c r="N24" s="5">
        <v>0.95</v>
      </c>
      <c r="O24" s="5">
        <v>0.95</v>
      </c>
      <c r="P24" s="5">
        <v>0.95</v>
      </c>
      <c r="Q24" s="107" t="s">
        <v>89</v>
      </c>
      <c r="R24" s="107" t="s">
        <v>137</v>
      </c>
      <c r="S24" s="7" t="s">
        <v>128</v>
      </c>
      <c r="T24" s="7" t="s">
        <v>61</v>
      </c>
      <c r="U24" s="7" t="s">
        <v>129</v>
      </c>
      <c r="V24" s="35">
        <f t="shared" si="6"/>
        <v>0.95</v>
      </c>
      <c r="W24" s="36">
        <v>1</v>
      </c>
      <c r="X24" s="36">
        <v>1</v>
      </c>
      <c r="Y24" s="50" t="s">
        <v>138</v>
      </c>
      <c r="Z24" s="51" t="s">
        <v>139</v>
      </c>
      <c r="AA24" s="91">
        <f t="shared" si="10"/>
        <v>0.95</v>
      </c>
      <c r="AB24" s="67">
        <v>1</v>
      </c>
      <c r="AC24" s="75">
        <f t="shared" si="7"/>
        <v>1</v>
      </c>
      <c r="AD24" s="116" t="s">
        <v>140</v>
      </c>
      <c r="AE24" s="116" t="s">
        <v>84</v>
      </c>
      <c r="AF24" s="27">
        <f t="shared" si="2"/>
        <v>0.95</v>
      </c>
      <c r="AG24" s="58"/>
      <c r="AH24" s="57">
        <f t="shared" si="8"/>
        <v>0</v>
      </c>
      <c r="AI24" s="107"/>
      <c r="AJ24" s="107"/>
      <c r="AK24" s="27">
        <f t="shared" si="3"/>
        <v>0.95</v>
      </c>
      <c r="AL24" s="58"/>
      <c r="AM24" s="57">
        <f t="shared" si="9"/>
        <v>0</v>
      </c>
      <c r="AN24" s="107"/>
      <c r="AO24" s="107"/>
      <c r="AP24" s="35">
        <f t="shared" si="4"/>
        <v>0.95</v>
      </c>
      <c r="AQ24" s="98">
        <v>0.5</v>
      </c>
      <c r="AR24" s="108">
        <f t="shared" si="1"/>
        <v>0.52631578947368418</v>
      </c>
      <c r="AS24" s="120" t="str">
        <f t="shared" si="5"/>
        <v>Se registraron todos los proyectos y todas las iniciativas ciudadanas. A su vez, se han registrado todos los procesos de contratación en la plataforma.</v>
      </c>
    </row>
    <row r="25" spans="1:45" s="76" customFormat="1" ht="94.5" customHeight="1" x14ac:dyDescent="0.25">
      <c r="A25" s="68">
        <v>4</v>
      </c>
      <c r="B25" s="68" t="s">
        <v>50</v>
      </c>
      <c r="C25" s="68" t="s">
        <v>141</v>
      </c>
      <c r="D25" s="68" t="s">
        <v>142</v>
      </c>
      <c r="E25" s="69">
        <f t="shared" si="0"/>
        <v>4.7058823529411764E-2</v>
      </c>
      <c r="F25" s="68" t="s">
        <v>76</v>
      </c>
      <c r="G25" s="68" t="s">
        <v>143</v>
      </c>
      <c r="H25" s="68" t="s">
        <v>144</v>
      </c>
      <c r="I25" s="68"/>
      <c r="J25" s="68" t="s">
        <v>145</v>
      </c>
      <c r="K25" s="68" t="s">
        <v>146</v>
      </c>
      <c r="L25" s="84">
        <v>1920</v>
      </c>
      <c r="M25" s="84">
        <v>1920</v>
      </c>
      <c r="N25" s="84">
        <v>1920</v>
      </c>
      <c r="O25" s="84">
        <v>1920</v>
      </c>
      <c r="P25" s="85">
        <f t="shared" ref="P25:P31" si="11">SUM(L25:O25)</f>
        <v>7680</v>
      </c>
      <c r="Q25" s="68" t="s">
        <v>89</v>
      </c>
      <c r="R25" s="68" t="s">
        <v>147</v>
      </c>
      <c r="S25" s="68" t="s">
        <v>148</v>
      </c>
      <c r="T25" s="68" t="s">
        <v>61</v>
      </c>
      <c r="U25" s="68" t="s">
        <v>148</v>
      </c>
      <c r="V25" s="86">
        <f t="shared" si="6"/>
        <v>1920</v>
      </c>
      <c r="W25" s="83">
        <v>2349</v>
      </c>
      <c r="X25" s="78">
        <v>1</v>
      </c>
      <c r="Y25" s="50" t="s">
        <v>149</v>
      </c>
      <c r="Z25" s="50" t="s">
        <v>150</v>
      </c>
      <c r="AA25" s="94">
        <f t="shared" si="10"/>
        <v>1920</v>
      </c>
      <c r="AB25" s="95">
        <v>5107</v>
      </c>
      <c r="AC25" s="75">
        <f t="shared" si="7"/>
        <v>1</v>
      </c>
      <c r="AD25" s="50" t="s">
        <v>258</v>
      </c>
      <c r="AE25" s="114" t="s">
        <v>151</v>
      </c>
      <c r="AF25" s="84">
        <f t="shared" si="2"/>
        <v>1920</v>
      </c>
      <c r="AG25" s="87"/>
      <c r="AH25" s="75">
        <f t="shared" si="8"/>
        <v>0</v>
      </c>
      <c r="AI25" s="68"/>
      <c r="AJ25" s="68"/>
      <c r="AK25" s="88">
        <f t="shared" si="3"/>
        <v>1920</v>
      </c>
      <c r="AL25" s="87"/>
      <c r="AM25" s="75">
        <f t="shared" si="9"/>
        <v>0</v>
      </c>
      <c r="AN25" s="68"/>
      <c r="AO25" s="68"/>
      <c r="AP25" s="86">
        <f t="shared" si="4"/>
        <v>7680</v>
      </c>
      <c r="AQ25" s="99">
        <f>+W25+AB25+AG25+AL25</f>
        <v>7456</v>
      </c>
      <c r="AR25" s="108">
        <f t="shared" si="1"/>
        <v>0.97083333333333333</v>
      </c>
      <c r="AS25" s="120" t="s">
        <v>152</v>
      </c>
    </row>
    <row r="26" spans="1:45" s="76" customFormat="1" ht="125.25" customHeight="1" x14ac:dyDescent="0.25">
      <c r="A26" s="68">
        <v>4</v>
      </c>
      <c r="B26" s="68" t="s">
        <v>50</v>
      </c>
      <c r="C26" s="68" t="s">
        <v>141</v>
      </c>
      <c r="D26" s="68" t="s">
        <v>153</v>
      </c>
      <c r="E26" s="69">
        <f t="shared" si="0"/>
        <v>4.7058823529411764E-2</v>
      </c>
      <c r="F26" s="68" t="s">
        <v>53</v>
      </c>
      <c r="G26" s="68" t="s">
        <v>154</v>
      </c>
      <c r="H26" s="68" t="s">
        <v>155</v>
      </c>
      <c r="I26" s="68"/>
      <c r="J26" s="68" t="s">
        <v>145</v>
      </c>
      <c r="K26" s="68" t="s">
        <v>156</v>
      </c>
      <c r="L26" s="84">
        <v>960</v>
      </c>
      <c r="M26" s="84">
        <v>960</v>
      </c>
      <c r="N26" s="84">
        <v>960</v>
      </c>
      <c r="O26" s="84">
        <v>960</v>
      </c>
      <c r="P26" s="85">
        <f t="shared" si="11"/>
        <v>3840</v>
      </c>
      <c r="Q26" s="68" t="s">
        <v>89</v>
      </c>
      <c r="R26" s="68" t="s">
        <v>156</v>
      </c>
      <c r="S26" s="68" t="s">
        <v>148</v>
      </c>
      <c r="T26" s="68" t="s">
        <v>61</v>
      </c>
      <c r="U26" s="68" t="s">
        <v>148</v>
      </c>
      <c r="V26" s="86">
        <f t="shared" si="6"/>
        <v>960</v>
      </c>
      <c r="W26" s="83">
        <v>1630</v>
      </c>
      <c r="X26" s="78">
        <v>1</v>
      </c>
      <c r="Y26" s="50" t="s">
        <v>157</v>
      </c>
      <c r="Z26" s="50" t="s">
        <v>150</v>
      </c>
      <c r="AA26" s="94">
        <f t="shared" si="10"/>
        <v>960</v>
      </c>
      <c r="AB26" s="95">
        <v>3437</v>
      </c>
      <c r="AC26" s="75">
        <f t="shared" si="7"/>
        <v>1</v>
      </c>
      <c r="AD26" s="50" t="s">
        <v>259</v>
      </c>
      <c r="AE26" s="114" t="s">
        <v>151</v>
      </c>
      <c r="AF26" s="84">
        <f t="shared" si="2"/>
        <v>960</v>
      </c>
      <c r="AG26" s="87"/>
      <c r="AH26" s="75">
        <f t="shared" si="8"/>
        <v>0</v>
      </c>
      <c r="AI26" s="68"/>
      <c r="AJ26" s="68"/>
      <c r="AK26" s="88">
        <f t="shared" si="3"/>
        <v>960</v>
      </c>
      <c r="AL26" s="87"/>
      <c r="AM26" s="75">
        <f t="shared" si="9"/>
        <v>0</v>
      </c>
      <c r="AN26" s="68"/>
      <c r="AO26" s="68"/>
      <c r="AP26" s="86">
        <f t="shared" si="4"/>
        <v>3840</v>
      </c>
      <c r="AQ26" s="99">
        <f t="shared" ref="AQ26:AQ28" si="12">+W26+AB26+AG26+AL26</f>
        <v>5067</v>
      </c>
      <c r="AR26" s="108">
        <f t="shared" si="1"/>
        <v>1</v>
      </c>
      <c r="AS26" s="120" t="s">
        <v>260</v>
      </c>
    </row>
    <row r="27" spans="1:45" s="76" customFormat="1" ht="165" x14ac:dyDescent="0.25">
      <c r="A27" s="68">
        <v>4</v>
      </c>
      <c r="B27" s="68" t="s">
        <v>50</v>
      </c>
      <c r="C27" s="68" t="s">
        <v>141</v>
      </c>
      <c r="D27" s="68" t="s">
        <v>158</v>
      </c>
      <c r="E27" s="69">
        <f t="shared" si="0"/>
        <v>4.7058823529411764E-2</v>
      </c>
      <c r="F27" s="68" t="s">
        <v>53</v>
      </c>
      <c r="G27" s="68" t="s">
        <v>159</v>
      </c>
      <c r="H27" s="68" t="s">
        <v>160</v>
      </c>
      <c r="I27" s="68"/>
      <c r="J27" s="68" t="s">
        <v>145</v>
      </c>
      <c r="K27" s="68" t="s">
        <v>161</v>
      </c>
      <c r="L27" s="93">
        <v>18</v>
      </c>
      <c r="M27" s="93">
        <v>33</v>
      </c>
      <c r="N27" s="93">
        <v>33</v>
      </c>
      <c r="O27" s="93">
        <v>21</v>
      </c>
      <c r="P27" s="85">
        <f t="shared" si="11"/>
        <v>105</v>
      </c>
      <c r="Q27" s="68" t="s">
        <v>89</v>
      </c>
      <c r="R27" s="68" t="s">
        <v>162</v>
      </c>
      <c r="S27" s="68" t="s">
        <v>163</v>
      </c>
      <c r="T27" s="68" t="s">
        <v>61</v>
      </c>
      <c r="U27" s="68" t="s">
        <v>163</v>
      </c>
      <c r="V27" s="86">
        <f t="shared" si="6"/>
        <v>18</v>
      </c>
      <c r="W27" s="83">
        <v>13</v>
      </c>
      <c r="X27" s="78">
        <v>0.72</v>
      </c>
      <c r="Y27" s="50" t="s">
        <v>164</v>
      </c>
      <c r="Z27" s="49" t="s">
        <v>165</v>
      </c>
      <c r="AA27" s="94">
        <f t="shared" si="10"/>
        <v>33</v>
      </c>
      <c r="AB27" s="95">
        <v>78</v>
      </c>
      <c r="AC27" s="75">
        <f t="shared" si="7"/>
        <v>1</v>
      </c>
      <c r="AD27" s="114" t="s">
        <v>261</v>
      </c>
      <c r="AE27" s="114" t="s">
        <v>166</v>
      </c>
      <c r="AF27" s="84">
        <f t="shared" si="2"/>
        <v>33</v>
      </c>
      <c r="AG27" s="87"/>
      <c r="AH27" s="75">
        <f t="shared" si="8"/>
        <v>0</v>
      </c>
      <c r="AI27" s="68"/>
      <c r="AJ27" s="68"/>
      <c r="AK27" s="88">
        <f t="shared" si="3"/>
        <v>21</v>
      </c>
      <c r="AL27" s="87"/>
      <c r="AM27" s="75">
        <f t="shared" si="9"/>
        <v>0</v>
      </c>
      <c r="AN27" s="68"/>
      <c r="AO27" s="68"/>
      <c r="AP27" s="86">
        <f t="shared" si="4"/>
        <v>105</v>
      </c>
      <c r="AQ27" s="99">
        <f t="shared" si="12"/>
        <v>91</v>
      </c>
      <c r="AR27" s="108">
        <f t="shared" si="1"/>
        <v>0.8666666666666667</v>
      </c>
      <c r="AS27" s="120" t="s">
        <v>262</v>
      </c>
    </row>
    <row r="28" spans="1:45" s="76" customFormat="1" ht="342" customHeight="1" x14ac:dyDescent="0.25">
      <c r="A28" s="68">
        <v>4</v>
      </c>
      <c r="B28" s="68" t="s">
        <v>50</v>
      </c>
      <c r="C28" s="68" t="s">
        <v>141</v>
      </c>
      <c r="D28" s="68" t="s">
        <v>167</v>
      </c>
      <c r="E28" s="69">
        <f t="shared" si="0"/>
        <v>4.7058823529411764E-2</v>
      </c>
      <c r="F28" s="68" t="s">
        <v>76</v>
      </c>
      <c r="G28" s="68" t="s">
        <v>168</v>
      </c>
      <c r="H28" s="68" t="s">
        <v>169</v>
      </c>
      <c r="I28" s="68"/>
      <c r="J28" s="68" t="s">
        <v>145</v>
      </c>
      <c r="K28" s="68" t="s">
        <v>162</v>
      </c>
      <c r="L28" s="93">
        <v>75</v>
      </c>
      <c r="M28" s="93">
        <v>115</v>
      </c>
      <c r="N28" s="93">
        <v>115</v>
      </c>
      <c r="O28" s="93">
        <v>75</v>
      </c>
      <c r="P28" s="85">
        <f t="shared" si="11"/>
        <v>380</v>
      </c>
      <c r="Q28" s="68" t="s">
        <v>89</v>
      </c>
      <c r="R28" s="68" t="s">
        <v>162</v>
      </c>
      <c r="S28" s="68" t="s">
        <v>163</v>
      </c>
      <c r="T28" s="68" t="s">
        <v>61</v>
      </c>
      <c r="U28" s="68" t="s">
        <v>163</v>
      </c>
      <c r="V28" s="86">
        <f t="shared" si="6"/>
        <v>75</v>
      </c>
      <c r="W28" s="83">
        <v>26</v>
      </c>
      <c r="X28" s="78">
        <v>0.35</v>
      </c>
      <c r="Y28" s="50" t="s">
        <v>170</v>
      </c>
      <c r="Z28" s="49" t="s">
        <v>165</v>
      </c>
      <c r="AA28" s="94">
        <f t="shared" si="10"/>
        <v>115</v>
      </c>
      <c r="AB28" s="95">
        <v>28</v>
      </c>
      <c r="AC28" s="75">
        <f t="shared" si="7"/>
        <v>0.24347826086956523</v>
      </c>
      <c r="AD28" s="114" t="s">
        <v>171</v>
      </c>
      <c r="AE28" s="114" t="s">
        <v>166</v>
      </c>
      <c r="AF28" s="84">
        <f t="shared" si="2"/>
        <v>115</v>
      </c>
      <c r="AG28" s="87"/>
      <c r="AH28" s="75">
        <f t="shared" si="8"/>
        <v>0</v>
      </c>
      <c r="AI28" s="68"/>
      <c r="AJ28" s="68"/>
      <c r="AK28" s="88">
        <f t="shared" si="3"/>
        <v>75</v>
      </c>
      <c r="AL28" s="87"/>
      <c r="AM28" s="75">
        <f t="shared" si="9"/>
        <v>0</v>
      </c>
      <c r="AN28" s="68"/>
      <c r="AO28" s="68"/>
      <c r="AP28" s="86">
        <f t="shared" si="4"/>
        <v>380</v>
      </c>
      <c r="AQ28" s="99">
        <f t="shared" si="12"/>
        <v>54</v>
      </c>
      <c r="AR28" s="108">
        <f t="shared" si="1"/>
        <v>0.14210526315789473</v>
      </c>
      <c r="AS28" s="120" t="s">
        <v>172</v>
      </c>
    </row>
    <row r="29" spans="1:45" s="30" customFormat="1" ht="252" customHeight="1" x14ac:dyDescent="0.25">
      <c r="A29" s="107">
        <v>4</v>
      </c>
      <c r="B29" s="107" t="s">
        <v>50</v>
      </c>
      <c r="C29" s="107" t="s">
        <v>141</v>
      </c>
      <c r="D29" s="107" t="s">
        <v>173</v>
      </c>
      <c r="E29" s="4">
        <f t="shared" si="0"/>
        <v>4.7058823529411764E-2</v>
      </c>
      <c r="F29" s="107" t="s">
        <v>76</v>
      </c>
      <c r="G29" s="107" t="s">
        <v>174</v>
      </c>
      <c r="H29" s="107" t="s">
        <v>175</v>
      </c>
      <c r="I29" s="107"/>
      <c r="J29" s="107" t="s">
        <v>145</v>
      </c>
      <c r="K29" s="107" t="s">
        <v>176</v>
      </c>
      <c r="L29" s="10">
        <v>9</v>
      </c>
      <c r="M29" s="10">
        <v>15</v>
      </c>
      <c r="N29" s="10">
        <v>18</v>
      </c>
      <c r="O29" s="10">
        <v>18</v>
      </c>
      <c r="P29" s="9">
        <f t="shared" si="11"/>
        <v>60</v>
      </c>
      <c r="Q29" s="107" t="s">
        <v>89</v>
      </c>
      <c r="R29" s="107" t="s">
        <v>177</v>
      </c>
      <c r="S29" s="107" t="s">
        <v>178</v>
      </c>
      <c r="T29" s="107" t="s">
        <v>61</v>
      </c>
      <c r="U29" s="107" t="s">
        <v>177</v>
      </c>
      <c r="V29" s="38">
        <f t="shared" si="6"/>
        <v>9</v>
      </c>
      <c r="W29" s="37">
        <v>27</v>
      </c>
      <c r="X29" s="36">
        <v>1</v>
      </c>
      <c r="Y29" s="50" t="s">
        <v>179</v>
      </c>
      <c r="Z29" s="46" t="s">
        <v>180</v>
      </c>
      <c r="AA29" s="96">
        <f t="shared" si="10"/>
        <v>15</v>
      </c>
      <c r="AB29" s="97">
        <v>42</v>
      </c>
      <c r="AC29" s="75">
        <f t="shared" si="7"/>
        <v>1</v>
      </c>
      <c r="AD29" s="116" t="s">
        <v>181</v>
      </c>
      <c r="AE29" s="114" t="s">
        <v>182</v>
      </c>
      <c r="AF29" s="8">
        <f t="shared" si="2"/>
        <v>18</v>
      </c>
      <c r="AG29" s="59"/>
      <c r="AH29" s="57">
        <f t="shared" si="8"/>
        <v>0</v>
      </c>
      <c r="AI29" s="107"/>
      <c r="AJ29" s="107"/>
      <c r="AK29" s="31">
        <f t="shared" si="3"/>
        <v>18</v>
      </c>
      <c r="AL29" s="59"/>
      <c r="AM29" s="57">
        <f t="shared" si="9"/>
        <v>0</v>
      </c>
      <c r="AN29" s="107"/>
      <c r="AO29" s="107"/>
      <c r="AP29" s="38">
        <f t="shared" si="4"/>
        <v>60</v>
      </c>
      <c r="AQ29" s="99">
        <f t="shared" ref="AQ29:AQ31" si="13">+W29+AB29+AG29+AL29</f>
        <v>69</v>
      </c>
      <c r="AR29" s="108">
        <f t="shared" si="1"/>
        <v>1</v>
      </c>
      <c r="AS29" s="120" t="s">
        <v>183</v>
      </c>
    </row>
    <row r="30" spans="1:45" s="30" customFormat="1" ht="285" customHeight="1" x14ac:dyDescent="0.25">
      <c r="A30" s="107">
        <v>4</v>
      </c>
      <c r="B30" s="107" t="s">
        <v>50</v>
      </c>
      <c r="C30" s="107" t="s">
        <v>141</v>
      </c>
      <c r="D30" s="107" t="s">
        <v>184</v>
      </c>
      <c r="E30" s="4">
        <f t="shared" si="0"/>
        <v>4.7058823529411764E-2</v>
      </c>
      <c r="F30" s="107" t="s">
        <v>76</v>
      </c>
      <c r="G30" s="107" t="s">
        <v>185</v>
      </c>
      <c r="H30" s="107" t="s">
        <v>186</v>
      </c>
      <c r="I30" s="107"/>
      <c r="J30" s="107" t="s">
        <v>145</v>
      </c>
      <c r="K30" s="107" t="s">
        <v>176</v>
      </c>
      <c r="L30" s="10">
        <v>12</v>
      </c>
      <c r="M30" s="10">
        <v>16</v>
      </c>
      <c r="N30" s="10">
        <v>21</v>
      </c>
      <c r="O30" s="10">
        <v>21</v>
      </c>
      <c r="P30" s="9">
        <f t="shared" si="11"/>
        <v>70</v>
      </c>
      <c r="Q30" s="107" t="s">
        <v>89</v>
      </c>
      <c r="R30" s="107" t="s">
        <v>177</v>
      </c>
      <c r="S30" s="107" t="s">
        <v>178</v>
      </c>
      <c r="T30" s="107" t="s">
        <v>61</v>
      </c>
      <c r="U30" s="107" t="s">
        <v>177</v>
      </c>
      <c r="V30" s="38">
        <f t="shared" si="6"/>
        <v>12</v>
      </c>
      <c r="W30" s="37">
        <v>27</v>
      </c>
      <c r="X30" s="36">
        <v>1</v>
      </c>
      <c r="Y30" s="50" t="s">
        <v>187</v>
      </c>
      <c r="Z30" s="46" t="s">
        <v>180</v>
      </c>
      <c r="AA30" s="96">
        <f t="shared" si="10"/>
        <v>16</v>
      </c>
      <c r="AB30" s="97">
        <v>40</v>
      </c>
      <c r="AC30" s="75">
        <f t="shared" si="7"/>
        <v>1</v>
      </c>
      <c r="AD30" s="116" t="s">
        <v>188</v>
      </c>
      <c r="AE30" s="114" t="s">
        <v>182</v>
      </c>
      <c r="AF30" s="8">
        <f t="shared" si="2"/>
        <v>21</v>
      </c>
      <c r="AG30" s="59"/>
      <c r="AH30" s="57">
        <f t="shared" si="8"/>
        <v>0</v>
      </c>
      <c r="AI30" s="107"/>
      <c r="AJ30" s="107"/>
      <c r="AK30" s="31">
        <f t="shared" si="3"/>
        <v>21</v>
      </c>
      <c r="AL30" s="59"/>
      <c r="AM30" s="57">
        <f t="shared" si="9"/>
        <v>0</v>
      </c>
      <c r="AN30" s="107"/>
      <c r="AO30" s="107"/>
      <c r="AP30" s="38">
        <f t="shared" si="4"/>
        <v>70</v>
      </c>
      <c r="AQ30" s="99">
        <f t="shared" si="13"/>
        <v>67</v>
      </c>
      <c r="AR30" s="108">
        <f t="shared" si="1"/>
        <v>0.95714285714285718</v>
      </c>
      <c r="AS30" s="120" t="s">
        <v>263</v>
      </c>
    </row>
    <row r="31" spans="1:45" s="30" customFormat="1" ht="153" customHeight="1" x14ac:dyDescent="0.25">
      <c r="A31" s="107">
        <v>4</v>
      </c>
      <c r="B31" s="107" t="s">
        <v>50</v>
      </c>
      <c r="C31" s="107" t="s">
        <v>141</v>
      </c>
      <c r="D31" s="107" t="s">
        <v>189</v>
      </c>
      <c r="E31" s="4">
        <f>+((1/17)*80%)/100%</f>
        <v>4.7058823529411764E-2</v>
      </c>
      <c r="F31" s="107" t="s">
        <v>76</v>
      </c>
      <c r="G31" s="107" t="s">
        <v>190</v>
      </c>
      <c r="H31" s="107" t="s">
        <v>191</v>
      </c>
      <c r="I31" s="107"/>
      <c r="J31" s="107" t="s">
        <v>145</v>
      </c>
      <c r="K31" s="107" t="s">
        <v>176</v>
      </c>
      <c r="L31" s="10">
        <v>6</v>
      </c>
      <c r="M31" s="10">
        <v>6</v>
      </c>
      <c r="N31" s="10">
        <v>6</v>
      </c>
      <c r="O31" s="10">
        <v>6</v>
      </c>
      <c r="P31" s="9">
        <f t="shared" si="11"/>
        <v>24</v>
      </c>
      <c r="Q31" s="107" t="s">
        <v>89</v>
      </c>
      <c r="R31" s="107" t="s">
        <v>177</v>
      </c>
      <c r="S31" s="107" t="s">
        <v>178</v>
      </c>
      <c r="T31" s="107" t="s">
        <v>61</v>
      </c>
      <c r="U31" s="107" t="s">
        <v>177</v>
      </c>
      <c r="V31" s="38">
        <f t="shared" si="6"/>
        <v>6</v>
      </c>
      <c r="W31" s="37">
        <v>20</v>
      </c>
      <c r="X31" s="36">
        <v>1</v>
      </c>
      <c r="Y31" s="50" t="s">
        <v>192</v>
      </c>
      <c r="Z31" s="46" t="s">
        <v>180</v>
      </c>
      <c r="AA31" s="96">
        <f t="shared" si="10"/>
        <v>6</v>
      </c>
      <c r="AB31" s="97">
        <v>14</v>
      </c>
      <c r="AC31" s="75">
        <f t="shared" si="7"/>
        <v>1</v>
      </c>
      <c r="AD31" s="116" t="s">
        <v>193</v>
      </c>
      <c r="AE31" s="114" t="s">
        <v>182</v>
      </c>
      <c r="AF31" s="8">
        <f t="shared" si="2"/>
        <v>6</v>
      </c>
      <c r="AG31" s="59"/>
      <c r="AH31" s="57">
        <f t="shared" si="8"/>
        <v>0</v>
      </c>
      <c r="AI31" s="107"/>
      <c r="AJ31" s="107"/>
      <c r="AK31" s="31">
        <f t="shared" si="3"/>
        <v>6</v>
      </c>
      <c r="AL31" s="59"/>
      <c r="AM31" s="57">
        <f t="shared" si="9"/>
        <v>0</v>
      </c>
      <c r="AN31" s="107"/>
      <c r="AO31" s="107"/>
      <c r="AP31" s="38">
        <f t="shared" si="4"/>
        <v>24</v>
      </c>
      <c r="AQ31" s="99">
        <f t="shared" si="13"/>
        <v>34</v>
      </c>
      <c r="AR31" s="108">
        <f t="shared" si="1"/>
        <v>1</v>
      </c>
      <c r="AS31" s="120" t="s">
        <v>194</v>
      </c>
    </row>
    <row r="32" spans="1:45" s="33" customFormat="1" ht="15.75" x14ac:dyDescent="0.25">
      <c r="A32" s="11"/>
      <c r="B32" s="11"/>
      <c r="C32" s="11"/>
      <c r="D32" s="12" t="s">
        <v>195</v>
      </c>
      <c r="E32" s="13">
        <f>SUM(E15:E31)</f>
        <v>0.80000000000000027</v>
      </c>
      <c r="F32" s="11"/>
      <c r="G32" s="11"/>
      <c r="H32" s="11"/>
      <c r="I32" s="11"/>
      <c r="J32" s="11"/>
      <c r="K32" s="11"/>
      <c r="L32" s="13"/>
      <c r="M32" s="13"/>
      <c r="N32" s="13"/>
      <c r="O32" s="13"/>
      <c r="P32" s="13"/>
      <c r="Q32" s="11"/>
      <c r="R32" s="11"/>
      <c r="S32" s="11"/>
      <c r="T32" s="11"/>
      <c r="U32" s="11"/>
      <c r="V32" s="43"/>
      <c r="W32" s="43"/>
      <c r="X32" s="43">
        <f>AVERAGE(X15:X31)*80%</f>
        <v>0.73386666666666667</v>
      </c>
      <c r="Y32" s="52"/>
      <c r="Z32" s="52"/>
      <c r="AA32" s="13"/>
      <c r="AB32" s="60"/>
      <c r="AC32" s="123">
        <f>AVERAGE(AC15:AC31)*80%</f>
        <v>0.74353641304347828</v>
      </c>
      <c r="AD32" s="117"/>
      <c r="AE32" s="117"/>
      <c r="AF32" s="13"/>
      <c r="AG32" s="60"/>
      <c r="AH32" s="60" t="e">
        <f>AVERAGE(AH15:AH31)*80%</f>
        <v>#DIV/0!</v>
      </c>
      <c r="AI32" s="11"/>
      <c r="AJ32" s="11"/>
      <c r="AK32" s="32"/>
      <c r="AL32" s="60"/>
      <c r="AM32" s="60">
        <f>AVERAGE(AM15:AM31)*80%</f>
        <v>0</v>
      </c>
      <c r="AN32" s="11"/>
      <c r="AO32" s="11"/>
      <c r="AP32" s="43"/>
      <c r="AQ32" s="43"/>
      <c r="AR32" s="124">
        <f>AVERAGE(AR15:AR31)*80%</f>
        <v>0.51757366862782617</v>
      </c>
      <c r="AS32" s="52"/>
    </row>
    <row r="33" spans="1:45" s="127" customFormat="1" ht="105" x14ac:dyDescent="0.25">
      <c r="A33" s="14">
        <v>7</v>
      </c>
      <c r="B33" s="14" t="s">
        <v>196</v>
      </c>
      <c r="C33" s="14" t="s">
        <v>197</v>
      </c>
      <c r="D33" s="14" t="s">
        <v>198</v>
      </c>
      <c r="E33" s="15">
        <v>0.04</v>
      </c>
      <c r="F33" s="14" t="s">
        <v>199</v>
      </c>
      <c r="G33" s="14" t="s">
        <v>200</v>
      </c>
      <c r="H33" s="14" t="s">
        <v>201</v>
      </c>
      <c r="I33" s="14"/>
      <c r="J33" s="16" t="s">
        <v>202</v>
      </c>
      <c r="K33" s="16" t="s">
        <v>203</v>
      </c>
      <c r="L33" s="17">
        <v>0</v>
      </c>
      <c r="M33" s="17">
        <v>0.8</v>
      </c>
      <c r="N33" s="17">
        <v>0</v>
      </c>
      <c r="O33" s="17">
        <v>0.8</v>
      </c>
      <c r="P33" s="17">
        <v>0.8</v>
      </c>
      <c r="Q33" s="14" t="s">
        <v>89</v>
      </c>
      <c r="R33" s="14" t="s">
        <v>204</v>
      </c>
      <c r="S33" s="14" t="s">
        <v>205</v>
      </c>
      <c r="T33" s="14" t="s">
        <v>206</v>
      </c>
      <c r="U33" s="14" t="s">
        <v>207</v>
      </c>
      <c r="V33" s="39" t="s">
        <v>63</v>
      </c>
      <c r="W33" s="39" t="s">
        <v>63</v>
      </c>
      <c r="X33" s="39" t="s">
        <v>63</v>
      </c>
      <c r="Y33" s="39" t="s">
        <v>64</v>
      </c>
      <c r="Z33" s="39" t="s">
        <v>63</v>
      </c>
      <c r="AA33" s="28">
        <f t="shared" si="10"/>
        <v>0.8</v>
      </c>
      <c r="AB33" s="28">
        <v>0.81</v>
      </c>
      <c r="AC33" s="131">
        <f t="shared" ref="AC33:AC37" si="14">IF(AB33/AA33&gt;100%,100%,AB33/AA33)</f>
        <v>1</v>
      </c>
      <c r="AD33" s="47" t="s">
        <v>266</v>
      </c>
      <c r="AE33" s="47" t="s">
        <v>275</v>
      </c>
      <c r="AF33" s="15">
        <f t="shared" si="2"/>
        <v>0</v>
      </c>
      <c r="AG33" s="61"/>
      <c r="AH33" s="62"/>
      <c r="AI33" s="14"/>
      <c r="AJ33" s="14"/>
      <c r="AK33" s="15">
        <f t="shared" si="3"/>
        <v>0.8</v>
      </c>
      <c r="AL33" s="61"/>
      <c r="AM33" s="62"/>
      <c r="AN33" s="14"/>
      <c r="AO33" s="14"/>
      <c r="AP33" s="40">
        <f t="shared" si="4"/>
        <v>0.8</v>
      </c>
      <c r="AQ33" s="125">
        <f>(81%*50%)</f>
        <v>0.40500000000000003</v>
      </c>
      <c r="AR33" s="126">
        <f t="shared" si="1"/>
        <v>0.50624999999999998</v>
      </c>
      <c r="AS33" s="47" t="s">
        <v>267</v>
      </c>
    </row>
    <row r="34" spans="1:45" s="127" customFormat="1" ht="241.5" customHeight="1" x14ac:dyDescent="0.25">
      <c r="A34" s="14">
        <v>7</v>
      </c>
      <c r="B34" s="14" t="s">
        <v>196</v>
      </c>
      <c r="C34" s="14" t="s">
        <v>197</v>
      </c>
      <c r="D34" s="14" t="s">
        <v>208</v>
      </c>
      <c r="E34" s="15">
        <v>0.04</v>
      </c>
      <c r="F34" s="14" t="s">
        <v>199</v>
      </c>
      <c r="G34" s="14" t="s">
        <v>209</v>
      </c>
      <c r="H34" s="14" t="s">
        <v>210</v>
      </c>
      <c r="I34" s="14"/>
      <c r="J34" s="16" t="s">
        <v>202</v>
      </c>
      <c r="K34" s="16" t="s">
        <v>211</v>
      </c>
      <c r="L34" s="18">
        <v>1</v>
      </c>
      <c r="M34" s="19">
        <v>1</v>
      </c>
      <c r="N34" s="19">
        <v>1</v>
      </c>
      <c r="O34" s="19">
        <v>1</v>
      </c>
      <c r="P34" s="19">
        <v>1</v>
      </c>
      <c r="Q34" s="14" t="s">
        <v>89</v>
      </c>
      <c r="R34" s="14" t="s">
        <v>212</v>
      </c>
      <c r="S34" s="14" t="s">
        <v>213</v>
      </c>
      <c r="T34" s="14" t="s">
        <v>214</v>
      </c>
      <c r="U34" s="14" t="s">
        <v>215</v>
      </c>
      <c r="V34" s="39">
        <f>L34</f>
        <v>1</v>
      </c>
      <c r="W34" s="40">
        <v>1</v>
      </c>
      <c r="X34" s="40">
        <v>1</v>
      </c>
      <c r="Y34" s="47" t="s">
        <v>216</v>
      </c>
      <c r="Z34" s="47" t="s">
        <v>217</v>
      </c>
      <c r="AA34" s="28">
        <f t="shared" si="10"/>
        <v>1</v>
      </c>
      <c r="AB34" s="28">
        <v>1</v>
      </c>
      <c r="AC34" s="131">
        <f>IF(AB34/AA34&gt;100%,100%,AB34/AA34)</f>
        <v>1</v>
      </c>
      <c r="AD34" s="47" t="s">
        <v>264</v>
      </c>
      <c r="AE34" s="128" t="s">
        <v>265</v>
      </c>
      <c r="AF34" s="15">
        <f t="shared" si="2"/>
        <v>1</v>
      </c>
      <c r="AG34" s="61"/>
      <c r="AH34" s="62"/>
      <c r="AI34" s="14"/>
      <c r="AJ34" s="14"/>
      <c r="AK34" s="15">
        <f t="shared" si="3"/>
        <v>1</v>
      </c>
      <c r="AL34" s="61"/>
      <c r="AM34" s="62"/>
      <c r="AN34" s="14"/>
      <c r="AO34" s="14"/>
      <c r="AP34" s="40">
        <f t="shared" si="4"/>
        <v>1</v>
      </c>
      <c r="AQ34" s="125">
        <f>(100%*25%)+(100%*25%)</f>
        <v>0.5</v>
      </c>
      <c r="AR34" s="126">
        <f t="shared" si="1"/>
        <v>0.5</v>
      </c>
      <c r="AS34" s="47" t="s">
        <v>277</v>
      </c>
    </row>
    <row r="35" spans="1:45" s="127" customFormat="1" ht="154.5" customHeight="1" x14ac:dyDescent="0.25">
      <c r="A35" s="14">
        <v>7</v>
      </c>
      <c r="B35" s="14" t="s">
        <v>196</v>
      </c>
      <c r="C35" s="14" t="s">
        <v>218</v>
      </c>
      <c r="D35" s="14" t="s">
        <v>219</v>
      </c>
      <c r="E35" s="15">
        <v>0.04</v>
      </c>
      <c r="F35" s="14" t="s">
        <v>199</v>
      </c>
      <c r="G35" s="14" t="s">
        <v>220</v>
      </c>
      <c r="H35" s="14" t="s">
        <v>221</v>
      </c>
      <c r="I35" s="14"/>
      <c r="J35" s="16" t="s">
        <v>202</v>
      </c>
      <c r="K35" s="16" t="s">
        <v>222</v>
      </c>
      <c r="L35" s="18">
        <v>0</v>
      </c>
      <c r="M35" s="19">
        <v>1</v>
      </c>
      <c r="N35" s="19">
        <v>1</v>
      </c>
      <c r="O35" s="19">
        <v>1</v>
      </c>
      <c r="P35" s="19">
        <v>1</v>
      </c>
      <c r="Q35" s="14" t="s">
        <v>89</v>
      </c>
      <c r="R35" s="14" t="s">
        <v>223</v>
      </c>
      <c r="S35" s="14" t="s">
        <v>224</v>
      </c>
      <c r="T35" s="14" t="s">
        <v>225</v>
      </c>
      <c r="U35" s="14" t="s">
        <v>226</v>
      </c>
      <c r="V35" s="39" t="s">
        <v>63</v>
      </c>
      <c r="W35" s="39" t="s">
        <v>63</v>
      </c>
      <c r="X35" s="39" t="s">
        <v>63</v>
      </c>
      <c r="Y35" s="39" t="s">
        <v>64</v>
      </c>
      <c r="Z35" s="39" t="s">
        <v>63</v>
      </c>
      <c r="AA35" s="28">
        <f t="shared" si="10"/>
        <v>1</v>
      </c>
      <c r="AB35" s="28">
        <v>1</v>
      </c>
      <c r="AC35" s="131">
        <f t="shared" si="14"/>
        <v>1</v>
      </c>
      <c r="AD35" s="47" t="s">
        <v>268</v>
      </c>
      <c r="AE35" s="47" t="s">
        <v>269</v>
      </c>
      <c r="AF35" s="15">
        <f t="shared" si="2"/>
        <v>1</v>
      </c>
      <c r="AG35" s="61"/>
      <c r="AH35" s="62"/>
      <c r="AI35" s="14"/>
      <c r="AJ35" s="14"/>
      <c r="AK35" s="15">
        <f t="shared" si="3"/>
        <v>1</v>
      </c>
      <c r="AL35" s="61"/>
      <c r="AM35" s="62"/>
      <c r="AN35" s="14"/>
      <c r="AO35" s="14"/>
      <c r="AP35" s="40">
        <f t="shared" si="4"/>
        <v>1</v>
      </c>
      <c r="AQ35" s="125">
        <f>+AB35</f>
        <v>1</v>
      </c>
      <c r="AR35" s="126">
        <f t="shared" si="1"/>
        <v>1</v>
      </c>
      <c r="AS35" s="47" t="s">
        <v>268</v>
      </c>
    </row>
    <row r="36" spans="1:45" s="127" customFormat="1" ht="105" x14ac:dyDescent="0.25">
      <c r="A36" s="14">
        <v>7</v>
      </c>
      <c r="B36" s="14" t="s">
        <v>196</v>
      </c>
      <c r="C36" s="14" t="s">
        <v>197</v>
      </c>
      <c r="D36" s="14" t="s">
        <v>227</v>
      </c>
      <c r="E36" s="15">
        <v>0.04</v>
      </c>
      <c r="F36" s="14" t="s">
        <v>199</v>
      </c>
      <c r="G36" s="14" t="s">
        <v>228</v>
      </c>
      <c r="H36" s="14" t="s">
        <v>229</v>
      </c>
      <c r="I36" s="14"/>
      <c r="J36" s="16" t="s">
        <v>202</v>
      </c>
      <c r="K36" s="16" t="s">
        <v>230</v>
      </c>
      <c r="L36" s="18">
        <v>0</v>
      </c>
      <c r="M36" s="19">
        <v>1</v>
      </c>
      <c r="N36" s="19">
        <v>1</v>
      </c>
      <c r="O36" s="19">
        <v>0</v>
      </c>
      <c r="P36" s="19">
        <v>1</v>
      </c>
      <c r="Q36" s="14" t="s">
        <v>89</v>
      </c>
      <c r="R36" s="14" t="s">
        <v>231</v>
      </c>
      <c r="S36" s="14" t="s">
        <v>232</v>
      </c>
      <c r="T36" s="14" t="s">
        <v>214</v>
      </c>
      <c r="U36" s="14" t="s">
        <v>232</v>
      </c>
      <c r="V36" s="39" t="s">
        <v>63</v>
      </c>
      <c r="W36" s="39" t="s">
        <v>63</v>
      </c>
      <c r="X36" s="39" t="s">
        <v>63</v>
      </c>
      <c r="Y36" s="39" t="s">
        <v>64</v>
      </c>
      <c r="Z36" s="39" t="s">
        <v>63</v>
      </c>
      <c r="AA36" s="28">
        <f t="shared" si="10"/>
        <v>1</v>
      </c>
      <c r="AB36" s="28">
        <f t="shared" si="10"/>
        <v>1</v>
      </c>
      <c r="AC36" s="131">
        <f t="shared" si="14"/>
        <v>1</v>
      </c>
      <c r="AD36" s="47" t="s">
        <v>270</v>
      </c>
      <c r="AE36" s="47" t="s">
        <v>271</v>
      </c>
      <c r="AF36" s="15">
        <f t="shared" si="2"/>
        <v>1</v>
      </c>
      <c r="AG36" s="61"/>
      <c r="AH36" s="62"/>
      <c r="AI36" s="14"/>
      <c r="AJ36" s="14"/>
      <c r="AK36" s="15">
        <f t="shared" si="3"/>
        <v>0</v>
      </c>
      <c r="AL36" s="61"/>
      <c r="AM36" s="62"/>
      <c r="AN36" s="14"/>
      <c r="AO36" s="14"/>
      <c r="AP36" s="40">
        <f t="shared" si="4"/>
        <v>1</v>
      </c>
      <c r="AQ36" s="125">
        <f>+AB36</f>
        <v>1</v>
      </c>
      <c r="AR36" s="126">
        <f t="shared" si="1"/>
        <v>1</v>
      </c>
      <c r="AS36" s="47" t="s">
        <v>270</v>
      </c>
    </row>
    <row r="37" spans="1:45" s="127" customFormat="1" ht="120" x14ac:dyDescent="0.25">
      <c r="A37" s="14">
        <v>5</v>
      </c>
      <c r="B37" s="14" t="s">
        <v>233</v>
      </c>
      <c r="C37" s="14" t="s">
        <v>234</v>
      </c>
      <c r="D37" s="14" t="s">
        <v>235</v>
      </c>
      <c r="E37" s="15">
        <v>0.04</v>
      </c>
      <c r="F37" s="14" t="s">
        <v>199</v>
      </c>
      <c r="G37" s="14" t="s">
        <v>236</v>
      </c>
      <c r="H37" s="14" t="s">
        <v>237</v>
      </c>
      <c r="I37" s="14"/>
      <c r="J37" s="16" t="s">
        <v>238</v>
      </c>
      <c r="K37" s="16" t="s">
        <v>239</v>
      </c>
      <c r="L37" s="17">
        <v>0.33</v>
      </c>
      <c r="M37" s="17">
        <v>0.67</v>
      </c>
      <c r="N37" s="17">
        <v>1</v>
      </c>
      <c r="O37" s="17">
        <v>0</v>
      </c>
      <c r="P37" s="17">
        <v>1</v>
      </c>
      <c r="Q37" s="14" t="s">
        <v>89</v>
      </c>
      <c r="R37" s="14" t="s">
        <v>240</v>
      </c>
      <c r="S37" s="14" t="s">
        <v>241</v>
      </c>
      <c r="T37" s="14" t="s">
        <v>242</v>
      </c>
      <c r="U37" s="14" t="s">
        <v>241</v>
      </c>
      <c r="V37" s="39">
        <f>L37</f>
        <v>0.33</v>
      </c>
      <c r="W37" s="41">
        <v>0.99590000000000001</v>
      </c>
      <c r="X37" s="41">
        <v>0.99590000000000001</v>
      </c>
      <c r="Y37" s="47" t="s">
        <v>243</v>
      </c>
      <c r="Z37" s="47" t="s">
        <v>244</v>
      </c>
      <c r="AA37" s="28">
        <f t="shared" si="10"/>
        <v>0.67</v>
      </c>
      <c r="AB37" s="135">
        <v>0.998</v>
      </c>
      <c r="AC37" s="131">
        <f t="shared" si="14"/>
        <v>1</v>
      </c>
      <c r="AD37" s="129" t="s">
        <v>245</v>
      </c>
      <c r="AE37" s="47" t="s">
        <v>276</v>
      </c>
      <c r="AF37" s="15">
        <f t="shared" si="2"/>
        <v>1</v>
      </c>
      <c r="AG37" s="61"/>
      <c r="AH37" s="62"/>
      <c r="AI37" s="14"/>
      <c r="AJ37" s="14"/>
      <c r="AK37" s="15">
        <f t="shared" si="3"/>
        <v>0</v>
      </c>
      <c r="AL37" s="61"/>
      <c r="AM37" s="62"/>
      <c r="AN37" s="14"/>
      <c r="AO37" s="14"/>
      <c r="AP37" s="40">
        <f t="shared" si="4"/>
        <v>1</v>
      </c>
      <c r="AQ37" s="135">
        <v>0.998</v>
      </c>
      <c r="AR37" s="126">
        <f t="shared" si="1"/>
        <v>0.998</v>
      </c>
      <c r="AS37" s="130" t="s">
        <v>245</v>
      </c>
    </row>
    <row r="38" spans="1:45" s="33" customFormat="1" ht="15.75" x14ac:dyDescent="0.25">
      <c r="A38" s="11"/>
      <c r="B38" s="11"/>
      <c r="C38" s="11"/>
      <c r="D38" s="20" t="s">
        <v>246</v>
      </c>
      <c r="E38" s="21">
        <f>SUM(E33:E37)</f>
        <v>0.2</v>
      </c>
      <c r="F38" s="20"/>
      <c r="G38" s="20"/>
      <c r="H38" s="20"/>
      <c r="I38" s="20"/>
      <c r="J38" s="20"/>
      <c r="K38" s="20"/>
      <c r="L38" s="22">
        <f>AVERAGE(L34:L37)</f>
        <v>0.33250000000000002</v>
      </c>
      <c r="M38" s="22">
        <f>AVERAGE(M34:M37)</f>
        <v>0.91749999999999998</v>
      </c>
      <c r="N38" s="22">
        <f>AVERAGE(N34:N37)</f>
        <v>1</v>
      </c>
      <c r="O38" s="22">
        <f>AVERAGE(O34:O37)</f>
        <v>0.5</v>
      </c>
      <c r="P38" s="22">
        <f>AVERAGE(P34:P37)</f>
        <v>1</v>
      </c>
      <c r="Q38" s="20"/>
      <c r="R38" s="11"/>
      <c r="S38" s="11"/>
      <c r="T38" s="11"/>
      <c r="U38" s="11"/>
      <c r="V38" s="44"/>
      <c r="W38" s="44"/>
      <c r="X38" s="44">
        <f>AVERAGE(X33:X37)*20%</f>
        <v>0.19959000000000002</v>
      </c>
      <c r="Y38" s="52"/>
      <c r="Z38" s="52"/>
      <c r="AA38" s="21"/>
      <c r="AB38" s="92"/>
      <c r="AC38" s="123">
        <f>AVERAGE(AC33:AC37)*20%</f>
        <v>0.2</v>
      </c>
      <c r="AD38" s="117"/>
      <c r="AE38" s="117"/>
      <c r="AF38" s="22"/>
      <c r="AG38" s="63"/>
      <c r="AH38" s="64" t="e">
        <f>AVERAGE(AH33:AH37)*20%</f>
        <v>#DIV/0!</v>
      </c>
      <c r="AI38" s="11"/>
      <c r="AJ38" s="11"/>
      <c r="AK38" s="22"/>
      <c r="AL38" s="63"/>
      <c r="AM38" s="64" t="e">
        <f>AVERAGE(AM33:AM37)*20%</f>
        <v>#DIV/0!</v>
      </c>
      <c r="AN38" s="11"/>
      <c r="AO38" s="11"/>
      <c r="AP38" s="44"/>
      <c r="AQ38" s="44"/>
      <c r="AR38" s="133">
        <f>AVERAGE(AR33:AR37)*20%</f>
        <v>0.16017000000000001</v>
      </c>
      <c r="AS38" s="52"/>
    </row>
    <row r="39" spans="1:45" s="34" customFormat="1" ht="18.75" x14ac:dyDescent="0.3">
      <c r="A39" s="23"/>
      <c r="B39" s="23"/>
      <c r="C39" s="23"/>
      <c r="D39" s="24" t="s">
        <v>247</v>
      </c>
      <c r="E39" s="25">
        <f>E38+E32</f>
        <v>1.0000000000000002</v>
      </c>
      <c r="F39" s="23"/>
      <c r="G39" s="23"/>
      <c r="H39" s="23"/>
      <c r="I39" s="23"/>
      <c r="J39" s="23"/>
      <c r="K39" s="23"/>
      <c r="L39" s="26">
        <f>L38*$E$38</f>
        <v>6.6500000000000004E-2</v>
      </c>
      <c r="M39" s="26">
        <f>M38*$E$38</f>
        <v>0.1835</v>
      </c>
      <c r="N39" s="26">
        <f>N38*$E$38</f>
        <v>0.2</v>
      </c>
      <c r="O39" s="26">
        <f>O38*$E$38</f>
        <v>0.1</v>
      </c>
      <c r="P39" s="26">
        <f>P38*$E$38</f>
        <v>0.2</v>
      </c>
      <c r="Q39" s="23"/>
      <c r="R39" s="23"/>
      <c r="S39" s="23"/>
      <c r="T39" s="23"/>
      <c r="U39" s="23"/>
      <c r="V39" s="45"/>
      <c r="W39" s="45"/>
      <c r="X39" s="54">
        <f>X32+X38</f>
        <v>0.93345666666666671</v>
      </c>
      <c r="Y39" s="53"/>
      <c r="Z39" s="53"/>
      <c r="AA39" s="26"/>
      <c r="AB39" s="65"/>
      <c r="AC39" s="132">
        <f>AC32+AC38</f>
        <v>0.94353641304347824</v>
      </c>
      <c r="AD39" s="118"/>
      <c r="AE39" s="118"/>
      <c r="AF39" s="26"/>
      <c r="AG39" s="65"/>
      <c r="AH39" s="66" t="e">
        <f>AH32+AH38</f>
        <v>#DIV/0!</v>
      </c>
      <c r="AI39" s="23"/>
      <c r="AJ39" s="23"/>
      <c r="AK39" s="26"/>
      <c r="AL39" s="65"/>
      <c r="AM39" s="66" t="e">
        <f>AM32+AM38</f>
        <v>#DIV/0!</v>
      </c>
      <c r="AN39" s="23"/>
      <c r="AO39" s="23"/>
      <c r="AP39" s="45"/>
      <c r="AQ39" s="45"/>
      <c r="AR39" s="134">
        <f>AR32+AR38</f>
        <v>0.6777436686278262</v>
      </c>
      <c r="AS39" s="53"/>
    </row>
  </sheetData>
  <sheetProtection formatColumns="0" formatRows="0"/>
  <mergeCells count="25">
    <mergeCell ref="AP12:AS12"/>
    <mergeCell ref="AP13:AS13"/>
    <mergeCell ref="V12:Z12"/>
    <mergeCell ref="F4:K4"/>
    <mergeCell ref="H5:K5"/>
    <mergeCell ref="H6:K6"/>
    <mergeCell ref="H7:K7"/>
    <mergeCell ref="H8:K8"/>
    <mergeCell ref="Q12:U13"/>
    <mergeCell ref="V13:Z13"/>
    <mergeCell ref="AA13:AE13"/>
    <mergeCell ref="AF13:AJ13"/>
    <mergeCell ref="AK13:AO13"/>
    <mergeCell ref="AK12:AO12"/>
    <mergeCell ref="AF12:AJ12"/>
    <mergeCell ref="AA12:AE12"/>
    <mergeCell ref="A12:B13"/>
    <mergeCell ref="C12:C14"/>
    <mergeCell ref="D12:P13"/>
    <mergeCell ref="A1:K1"/>
    <mergeCell ref="L1:P1"/>
    <mergeCell ref="A2:P2"/>
    <mergeCell ref="A4:B8"/>
    <mergeCell ref="C4:D8"/>
    <mergeCell ref="H9:K9"/>
  </mergeCells>
  <dataValidations count="3">
    <dataValidation allowBlank="1" showInputMessage="1" showErrorMessage="1" error="Escriba un texto " promptTitle="Cualquier contenido" sqref="F15:F31"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Y25:Y26 AD25:AD26" xr:uid="{00000000-0002-0000-0000-000001000000}">
      <formula1>2500</formula1>
    </dataValidation>
    <dataValidation type="textLength" operator="lessThanOrEqual" allowBlank="1" showInputMessage="1" showErrorMessage="1" error="Por favor ingresar menos de 2.500 caracteres, incluyendo espacios." sqref="W17:X31 W37:X37 Z29:Z31 Z17 Z25:Z26 W34:X34 Z34 Z37" xr:uid="{00000000-0002-0000-0000-000002000000}">
      <formula1>2500</formula1>
    </dataValidation>
  </dataValidations>
  <pageMargins left="0.7" right="0.7" top="0.75" bottom="0.75" header="0.3" footer="0.3"/>
  <pageSetup paperSize="9" scale="43" orientation="portrait" r:id="rId1"/>
  <colBreaks count="1" manualBreakCount="1">
    <brk id="12" max="1048575" man="1"/>
  </colBreaks>
  <ignoredErrors>
    <ignoredError sqref="M38:P3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Barrios Unidos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2021-08-24T20:39:58Z</dcterms:modified>
  <cp:category/>
  <cp:contentStatus/>
</cp:coreProperties>
</file>