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18" documentId="14_{1B9815C3-D34D-4063-8C8B-40D93DCA5669}" xr6:coauthVersionLast="47" xr6:coauthVersionMax="47" xr10:uidLastSave="{0FA1C258-897C-4DC5-8B8E-2117A1C87930}"/>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7" i="1" l="1"/>
  <c r="AS34" i="1"/>
  <c r="AI40" i="1"/>
  <c r="AR27" i="1"/>
  <c r="AR25" i="1"/>
  <c r="AR24" i="1"/>
  <c r="AI39" i="1"/>
  <c r="AI38" i="1"/>
  <c r="AI32" i="1"/>
  <c r="AI31" i="1"/>
  <c r="AI30" i="1"/>
  <c r="AI29" i="1"/>
  <c r="AI28" i="1"/>
  <c r="AI27" i="1"/>
  <c r="AI26" i="1"/>
  <c r="AI33" i="1" s="1"/>
  <c r="AI25" i="1"/>
  <c r="AI24" i="1"/>
  <c r="AI23" i="1"/>
  <c r="AI22" i="1"/>
  <c r="AI21" i="1"/>
  <c r="AI20" i="1"/>
  <c r="AI19" i="1"/>
  <c r="AR36" i="1"/>
  <c r="AI41" i="1" l="1"/>
  <c r="AR35" i="1"/>
  <c r="X25" i="1" l="1"/>
  <c r="AR26" i="1" l="1"/>
  <c r="AQ39" i="1"/>
  <c r="AS39" i="1" s="1"/>
  <c r="AL39" i="1"/>
  <c r="AG39" i="1"/>
  <c r="AB39" i="1"/>
  <c r="AD39" i="1" s="1"/>
  <c r="W39" i="1"/>
  <c r="Y39" i="1" s="1"/>
  <c r="AQ38" i="1"/>
  <c r="AS38" i="1" s="1"/>
  <c r="AL38" i="1"/>
  <c r="AG38" i="1"/>
  <c r="AB38" i="1"/>
  <c r="AD38" i="1" s="1"/>
  <c r="W38" i="1"/>
  <c r="Y38" i="1" s="1"/>
  <c r="AQ37" i="1"/>
  <c r="AL37" i="1"/>
  <c r="AG37" i="1"/>
  <c r="AB37" i="1"/>
  <c r="W37" i="1"/>
  <c r="Y37" i="1" s="1"/>
  <c r="AQ36" i="1"/>
  <c r="AS36" i="1" s="1"/>
  <c r="AL36" i="1"/>
  <c r="AG36" i="1"/>
  <c r="AB36" i="1"/>
  <c r="AD36" i="1" s="1"/>
  <c r="W36" i="1"/>
  <c r="AQ35" i="1"/>
  <c r="AS35" i="1" s="1"/>
  <c r="AL35" i="1"/>
  <c r="AG35" i="1"/>
  <c r="AB35" i="1"/>
  <c r="AD35" i="1" s="1"/>
  <c r="W35" i="1"/>
  <c r="Y35" i="1" s="1"/>
  <c r="Y40" i="1" s="1"/>
  <c r="AQ34" i="1"/>
  <c r="AL34" i="1"/>
  <c r="AG34" i="1"/>
  <c r="AB34" i="1"/>
  <c r="AD34" i="1" s="1"/>
  <c r="AD40" i="1" s="1"/>
  <c r="W34" i="1"/>
  <c r="P32" i="1"/>
  <c r="AQ32" i="1"/>
  <c r="P31" i="1"/>
  <c r="AQ31" i="1"/>
  <c r="P30" i="1"/>
  <c r="AQ30" i="1"/>
  <c r="P29" i="1"/>
  <c r="AQ29" i="1"/>
  <c r="P28" i="1"/>
  <c r="AQ28" i="1"/>
  <c r="P27" i="1"/>
  <c r="AQ27" i="1"/>
  <c r="AN40" i="1"/>
  <c r="AS32" i="1"/>
  <c r="AL32" i="1"/>
  <c r="AN32" i="1" s="1"/>
  <c r="AG32" i="1"/>
  <c r="AB32" i="1"/>
  <c r="AD32" i="1" s="1"/>
  <c r="W32" i="1"/>
  <c r="Y32" i="1" s="1"/>
  <c r="AR31" i="1"/>
  <c r="AL31" i="1"/>
  <c r="AN31" i="1"/>
  <c r="AG31" i="1"/>
  <c r="AB31" i="1"/>
  <c r="AD31" i="1" s="1"/>
  <c r="W31" i="1"/>
  <c r="Y31" i="1" s="1"/>
  <c r="AR30" i="1"/>
  <c r="AL30" i="1"/>
  <c r="AN30" i="1"/>
  <c r="AG30" i="1"/>
  <c r="AB30" i="1"/>
  <c r="AD30" i="1" s="1"/>
  <c r="W30" i="1"/>
  <c r="Y30" i="1" s="1"/>
  <c r="AR29" i="1"/>
  <c r="AS29" i="1" s="1"/>
  <c r="AL29" i="1"/>
  <c r="AN29" i="1"/>
  <c r="AG29" i="1"/>
  <c r="AB29" i="1"/>
  <c r="AD29" i="1" s="1"/>
  <c r="W29" i="1"/>
  <c r="Y29" i="1" s="1"/>
  <c r="AR28" i="1"/>
  <c r="AS28" i="1" s="1"/>
  <c r="AL28" i="1"/>
  <c r="AN28" i="1" s="1"/>
  <c r="AG28" i="1"/>
  <c r="AB28" i="1"/>
  <c r="AD28" i="1" s="1"/>
  <c r="W28" i="1"/>
  <c r="Y28" i="1" s="1"/>
  <c r="AL27" i="1"/>
  <c r="AN27" i="1"/>
  <c r="AG27" i="1"/>
  <c r="AB27" i="1"/>
  <c r="AD27" i="1" s="1"/>
  <c r="W27" i="1"/>
  <c r="Y27" i="1" s="1"/>
  <c r="AL26" i="1"/>
  <c r="AN26" i="1"/>
  <c r="AG26" i="1"/>
  <c r="AB26" i="1"/>
  <c r="AD26" i="1" s="1"/>
  <c r="W26" i="1"/>
  <c r="Y26" i="1" s="1"/>
  <c r="P26" i="1"/>
  <c r="AQ26" i="1"/>
  <c r="AL25" i="1"/>
  <c r="AN25" i="1"/>
  <c r="AG25" i="1"/>
  <c r="AB25" i="1"/>
  <c r="AD25" i="1" s="1"/>
  <c r="W25" i="1"/>
  <c r="Y25" i="1" s="1"/>
  <c r="P25" i="1"/>
  <c r="AQ25" i="1"/>
  <c r="AS25" i="1" s="1"/>
  <c r="AL24" i="1"/>
  <c r="AN24" i="1"/>
  <c r="AG24" i="1"/>
  <c r="AB24" i="1"/>
  <c r="AD24" i="1" s="1"/>
  <c r="W24" i="1"/>
  <c r="Y24" i="1" s="1"/>
  <c r="P24" i="1"/>
  <c r="AQ24" i="1"/>
  <c r="AS24" i="1" s="1"/>
  <c r="AL23" i="1"/>
  <c r="AN23" i="1"/>
  <c r="AG23" i="1"/>
  <c r="AB23" i="1"/>
  <c r="AD23" i="1" s="1"/>
  <c r="W23" i="1"/>
  <c r="Y23" i="1" s="1"/>
  <c r="P23" i="1"/>
  <c r="AQ23" i="1" s="1"/>
  <c r="AS23" i="1" s="1"/>
  <c r="AS22" i="1"/>
  <c r="AL22" i="1"/>
  <c r="AN22" i="1"/>
  <c r="AG22" i="1"/>
  <c r="AB22" i="1"/>
  <c r="AD22" i="1" s="1"/>
  <c r="W22" i="1"/>
  <c r="Y22" i="1" s="1"/>
  <c r="P22" i="1"/>
  <c r="AQ22" i="1"/>
  <c r="AL21" i="1"/>
  <c r="AN21" i="1" s="1"/>
  <c r="AG21" i="1"/>
  <c r="AB21" i="1"/>
  <c r="AD21" i="1" s="1"/>
  <c r="W21" i="1"/>
  <c r="Y21" i="1" s="1"/>
  <c r="P21" i="1"/>
  <c r="AQ21" i="1"/>
  <c r="AS21" i="1" s="1"/>
  <c r="AL20" i="1"/>
  <c r="AN20" i="1"/>
  <c r="AG20" i="1"/>
  <c r="AB20" i="1"/>
  <c r="AD20" i="1" s="1"/>
  <c r="W20" i="1"/>
  <c r="Y20" i="1" s="1"/>
  <c r="P20" i="1"/>
  <c r="AQ20" i="1"/>
  <c r="AS20" i="1" s="1"/>
  <c r="AL19" i="1"/>
  <c r="AN19" i="1"/>
  <c r="AG19" i="1"/>
  <c r="AB19" i="1"/>
  <c r="AD19" i="1" s="1"/>
  <c r="P19" i="1"/>
  <c r="AQ19" i="1"/>
  <c r="AS19" i="1" s="1"/>
  <c r="AS40" i="1" l="1"/>
  <c r="AS26" i="1"/>
  <c r="AS33" i="1" s="1"/>
  <c r="AN33" i="1"/>
  <c r="AN41" i="1" s="1"/>
  <c r="AS27" i="1"/>
  <c r="AS31" i="1"/>
  <c r="Y33" i="1"/>
  <c r="Y41" i="1" s="1"/>
  <c r="AD33" i="1"/>
  <c r="AD41" i="1" s="1"/>
  <c r="AS30" i="1"/>
  <c r="AS41" i="1" l="1"/>
</calcChain>
</file>

<file path=xl/sharedStrings.xml><?xml version="1.0" encoding="utf-8"?>
<sst xmlns="http://schemas.openxmlformats.org/spreadsheetml/2006/main" count="538" uniqueCount="289">
  <si>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</si>
  <si>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</si>
  <si>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</si>
  <si>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</si>
  <si>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</si>
  <si>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</si>
  <si>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</si>
  <si>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</si>
  <si>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</si>
  <si>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</si>
  <si>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</si>
  <si>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</si>
  <si>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</si>
  <si>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</si>
  <si>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</si>
  <si>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</si>
  <si>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</si>
  <si>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</si>
  <si>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</si>
  <si>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</si>
  <si>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</si>
  <si>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</si>
  <si>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</si>
  <si>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</si>
  <si>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</si>
  <si>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</si>
  <si>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</si>
  <si>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</si>
  <si>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</si>
  <si>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</si>
  <si>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</si>
  <si>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</si>
  <si>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</si>
  <si>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</si>
  <si>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</si>
  <si>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</si>
  <si>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</si>
  <si>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</si>
  <si>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</si>
  <si>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</si>
  <si>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</si>
  <si>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</si>
  <si>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</si>
  <si>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</si>
  <si>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</si>
  <si>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</si>
  <si>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</si>
  <si>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</si>
  <si>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</si>
  <si>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</si>
  <si>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</si>
  <si>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</si>
  <si>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</si>
  <si>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</si>
  <si>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</si>
  <si>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</si>
  <si>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</si>
  <si>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</si>
  <si>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</si>
  <si>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</si>
  <si>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</si>
  <si>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</si>
  <si>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</si>
  <si>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</si>
  <si>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</si>
  <si>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</si>
  <si>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</si>
  <si>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</si>
  <si>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</si>
  <si>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</si>
  <si>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</si>
  <si>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</si>
  <si>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</si>
  <si>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</si>
  <si>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</si>
  <si>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</si>
  <si>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</si>
  <si>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</si>
  <si>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</si>
  <si>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</si>
  <si>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</si>
  <si>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</si>
  <si>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</si>
  <si>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</si>
  <si>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</si>
  <si>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</si>
  <si>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</si>
  <si>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</si>
  <si>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</si>
  <si>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</si>
  <si>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</si>
  <si>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</si>
  <si>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</si>
  <si>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</si>
  <si>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</si>
  <si>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</si>
  <si>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</si>
  <si>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</si>
  <si>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</si>
  <si>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</si>
  <si>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</si>
  <si>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</si>
  <si>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</si>
  <si>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</si>
  <si>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</si>
  <si>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</si>
  <si>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</si>
  <si>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</si>
  <si>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</si>
  <si>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</si>
  <si>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</si>
  <si>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</si>
  <si>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</si>
  <si>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</si>
  <si>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</si>
  <si>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</si>
  <si>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</si>
  <si>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</si>
  <si>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</si>
  <si>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</si>
  <si>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</si>
  <si>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</si>
  <si>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</si>
  <si>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</si>
  <si>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</si>
  <si>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</si>
  <si>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</si>
  <si>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</si>
  <si>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</si>
  <si>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</si>
  <si>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</si>
  <si>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FORMULACIÓN Y SEGUIMIENTO PLANES DE GESTIÓN NIVEL LOCAL
ALCALDÍA LOCAL DE BARRIOS UNIDOS</t>
  </si>
  <si>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</si>
  <si>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</si>
  <si>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185</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</si>
  <si>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290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</si>
  <si>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69</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</si>
  <si>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142</t>
    </r>
    <r>
      <rPr>
        <sz val="11"/>
        <color indexed="8"/>
        <rFont val="Calibri Light"/>
        <family val="2"/>
      </rPr>
      <t xml:space="preserve"> operativos de inspección, vigilancia y control en materia de actividad económica </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</si>
  <si>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</si>
  <si>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</si>
  <si>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</si>
  <si>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</si>
  <si>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</si>
  <si>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</si>
  <si>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</si>
  <si>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</si>
  <si>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</si>
  <si>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</si>
  <si>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</si>
  <si>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</si>
  <si>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</si>
  <si>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</si>
  <si>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</si>
  <si>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</si>
  <si>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</si>
  <si>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</si>
  <si>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</si>
  <si>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</si>
  <si>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</si>
  <si>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</si>
  <si>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</si>
  <si>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</si>
  <si>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</si>
  <si>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</si>
  <si>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</si>
  <si>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</si>
  <si>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</si>
  <si>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</si>
  <si>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</si>
  <si>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</si>
  <si>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</si>
  <si>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</si>
  <si>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</si>
  <si>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</si>
  <si>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</si>
  <si>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</si>
  <si>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</si>
  <si>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</si>
  <si>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</si>
  <si>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</si>
  <si>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</si>
  <si>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</si>
  <si>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</si>
  <si>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</si>
  <si>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</si>
  <si>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</si>
  <si>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</si>
  <si>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</si>
  <si>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</si>
  <si>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</si>
  <si>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</si>
  <si>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</si>
  <si>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</si>
  <si>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</si>
  <si>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</si>
  <si>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</si>
  <si>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</si>
  <si>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223563</t>
    </r>
  </si>
  <si>
    <t>11 de marzo de 2022</t>
  </si>
  <si>
    <t>31 de enero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</si>
  <si>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</si>
  <si>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</si>
  <si>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</si>
  <si>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</si>
  <si>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TOTAL METAS TRANSVERSALES (20%)</t>
  </si>
  <si>
    <t xml:space="preserve">No programada para el I trimestre de 2022. 
En este periodo no se registran datos en razón a que la información oficial de avance en las metas del Plan de Desarrollo Local aún no es publicada por la SDP </t>
  </si>
  <si>
    <t>Reporte DGDL</t>
  </si>
  <si>
    <t xml:space="preserve">No programada para el I trimestre de 2022. </t>
  </si>
  <si>
    <t xml:space="preserve">La alcaldía local ha registrado 204 contratos en SIPSE Local, de los 204 contratos publicados en la plataforma SECOP I y II, lo que representa una ejecución de la meta del 100 % para el periodo. </t>
  </si>
  <si>
    <t xml:space="preserve">La alcaldía local tiene  202 contratos registrados en SIPSE Local en estado ejecución, de los 204 contratos registrados en SECOP en estado En ejecución o Firmado, lo que representa un nivel de ejecución del 99,02%. </t>
  </si>
  <si>
    <t>Reporte DGP</t>
  </si>
  <si>
    <t>La alcaldía local realizó el giro acumulado de $2.348.346.883 de los $7.398.952.829 del presupuesto comprometido constituido como obligaciones por pagar de la vigencia 2021. Se logró una ejecución del 31,74%.  De acuerdo a los compromisos del 2021 que quedaron pendientes por girar se han realizado los giros correspondiente, en especial los saldos de los contratos de prestación de servicios meses de diciembre y enero.</t>
  </si>
  <si>
    <t>La alcaldía local realizó el giro acumulado de $57.348.948 del presupuesto comprometido por $3.494.033.644 constituido como obligaciones por pagar de la vigencia 2020 y anteriores, lo que representa una ejecución de la meta del 1,64%. Dada la baja ejecución alcanzada, se recomienda emprender acciones para mejorar los resultados. De acuerdo a esos compromisos del 2021 que quedaron pendientes por girar se han realizado los giros correspondientes, cumpliendo con los requisitos de terminación de contrato establecidos.</t>
  </si>
  <si>
    <t>La alcaldía local ha comprometido $7.846.907.470 de los $30.177.541.000 constituidos como presupuesto de inversión directa de la vigencia. Se logró la ejecución del 26%, lo que representa un cumplimiento al 100% de lo programado para el periodo. Se ha venido realizando el cumplimiento a la programación de compromisos para la vigencia (como es subsidio tipo C y contratos de prestación de servicios de apoyo a la gestión local).</t>
  </si>
  <si>
    <t>La alcaldía local ha realizado del giro acumulado de $1.167.484.001 de los $30.177.541.000 constituidos como Presupuesto disponible de inversión directa de la vigencia, lo que representa una ejecución del 3,87%. Se recomienda emprender acciones para mejorar los resultados de la meta en próximas mediciones. De acuerdo a los  compromisos se han realizado los giros correspondiente a los meses de enero y febrero de los contratos de prestación de servicios 2022.</t>
  </si>
  <si>
    <t>Durante el primer trimestre se realizó registro de las 25 iniciativas ciudadanas en la plataforma SIPSE.</t>
  </si>
  <si>
    <t xml:space="preserve">Carpeta Drive - Dispuesto por la Oficina Asesora de Planeación.  Se adjunta reporte que se genero a través del aplicativo Sipse </t>
  </si>
  <si>
    <t>La alcaldía local profirió 221 fallos de fondo en primera instancia sobre las actuaciones de policía que se encuentran a cargo de las inspecciones de policía. Se presenta una baja ejecución en razón a que durante el primer trimestre el sistema Arco ha presentado fallas y el cargue de  un documento puede tardar hasta un día, razón por la cual se tiene un número importante de documentos por registrar en dicho aplicativo.</t>
  </si>
  <si>
    <t>La alcaldía local terminó 39 actuaciones administrativas en primera instancia. Durante el primer trimestre esta meta se priorizo con los abogados que ingresaron, logrando  cumplir la meta acordada.</t>
  </si>
  <si>
    <t>Se realiza un poco más de lo planeado teniendo en cuenta que la DGP, exige operativos en atención a situaciones puntuales que se van presentando en el día a día, aumentando la demanda de los recursos planificados por esta alcaldía, sería importante la mayor antelación posible para no tener dificultades logísticas y de tiempos de ejecución a futuro.</t>
  </si>
  <si>
    <t>Se realizaron 15 operativos de inspección, vigilancia y control en materia de integridad del espacio público</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</si>
  <si>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</si>
  <si>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</si>
  <si>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</si>
  <si>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no presenta requerimientos ciudadanos de vigencias anteriores</t>
  </si>
  <si>
    <t>La alcaldía local atendió 82 de los 82 requerimientos ciudadanos recibidos de la vigencia 2022</t>
  </si>
  <si>
    <t xml:space="preserve">La alcaldía loca tiene 7 acciones de mejora abiertas y sin vencimientos. </t>
  </si>
  <si>
    <t>La alcaldía local terminó 5 actuaciones administrativas activas. Se presenta una baja ejecución porque durante el primer trimestre, en razón a que no se  contaba con la contratación del personal y también se  efectuó un diagnostico de todos los expedientes que permitirán que para los próximos meses se cuente con un avance representativo. Se recomienda tomar acciones para mejorar el desempeño de la meta en próximas mediciones.</t>
  </si>
  <si>
    <t>28 de abril de 2022</t>
  </si>
  <si>
    <t>Para el primer trimestre de la vigencia 2022, el plan de gestión de la Alcaldía Local alcanzó un nivel de desempeño del 78,4% de acuerdo con lo programado, y del 18,01% acumulado para la vigencia.</t>
  </si>
  <si>
    <t>La alcaldía local presenta un avance de metas PDL acumulado del  15,8% y un avance acumulado de metas entregadas a 31/12/2021 del 10,9% lo que representa una ejecución de la meta plan de gestión del 4,9% para el periodo. Para el segundo trimestre, se registran los datos con corte a 31 de marzo, conforme se estableció en la definición del indicador.</t>
  </si>
  <si>
    <t xml:space="preserve">La alcaldía local efectuó giros acumulados por valor de 3.533.145.142 del presupuesto comprometido constituido como obligaciones por pagar de la vigencia 2021, lo que representa una ejecución del 48,21% para el periodo. </t>
  </si>
  <si>
    <t>Para el periodo, se efectuaron compromisos por valor de 13.149.150.549, lo que representa una ejecución del 41,09% del presupuesto de inversión directa de la vigencia 2022.</t>
  </si>
  <si>
    <t>La alcaldía local realizó el registro de 204 contratos en SIPSE. De acuerdo con el número de contratos publicados en la plataforma SECOP I y II de la vigencia, esto representa una ejecución para el periodo del 100,00%. Todos los contratos cargados pero tienen idficultades con dos procesos que estan suscritos y legalizados</t>
  </si>
  <si>
    <t>La alcaldía local profirió 1775 fallos en primera instancia sobre actuaciones de policía</t>
  </si>
  <si>
    <t>La alcaldía local terminó (archivó) 31 actuaciones administrativas activas</t>
  </si>
  <si>
    <t>La alcaldía local terminó (archivó) 138 actuaciones administrativas en primera instancia</t>
  </si>
  <si>
    <t>La alcaldía local efectuó giros acumulados por valor de 61.381.294 del presupuesto comprometido constituido como obligaciones por pagar de la vigencia 2020 y anteriores, lo que representa una ejecución del 1,76% para el periodo.  Dada la baja ejecución alcanzada, se realizaran mesas de seguimiento con los supervisores con el fin de mejorar los resultados. Segun programacion del PAC se aspira a cumplir la meta en el tercer trimestre.</t>
  </si>
  <si>
    <t xml:space="preserve">Para el periodo se han realizado giros acumulados por $3.680.098.710 del presupuesto total  disponible de inversión directa de la vigencia, lo que representa una ejecución del 11,50%. Se tomaran acciones con mesas de seguimiento para mejorar los resultados de la meta en próximas mediciones. </t>
  </si>
  <si>
    <t>La alcaldía local realizó el registro en SIPSE de 202 contratos registrados en SECOP en estado En ejecucion o Firmado, lo que representa una ejecución para el periodo del 99,02%. Todos los contratos cargados pero tienen dificultades con dos procesos que estan suscritos y legalizados.  Se ha venido realizando  el registro dentro de las plataformas SIPSE y SECOP, no se han podido subsanar los errores que se presentan en el ingresos de dos contratos para cargue de RP, Acto 112 y 142 vigencia 2022.</t>
  </si>
  <si>
    <t>Se realizo el registro y actualización de la información en los módulos y funcionalidades de SIPSE local</t>
  </si>
  <si>
    <t>archivo PDF, que contiene los registros y las actualizaciones realizadas el  sistema SIPSE local.</t>
  </si>
  <si>
    <t>Se realizaron las programaciones semanalmente conforme a la necesidad de la ciudadanía. Frente a la meta vamos conforme lo planeado.</t>
  </si>
  <si>
    <t>Documentos soportes que se encuentran en el drive dispuesto por parte de la Oficina Asesora de Planeación</t>
  </si>
  <si>
    <t>Se realizo la ejecución por las  diferente temáticas según la priorización realizada por nuestra localidad. En la meta anual se ha desarrollado 51% de la meta global, conforme a lo planeado.</t>
  </si>
  <si>
    <t>La calificación se otorga teniendo en cuenta los siguientes parámetros:  
*Inspección ambiental ( ponderación 60%): La Alcaldía obtiene calificación de  98%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</si>
  <si>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</si>
  <si>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</si>
  <si>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Reporte MIMEC</t>
  </si>
  <si>
    <t>La alcaldía local efectuó la respuesta al 100% de los requerimientos instaurados a 31 de diciembre de 2021</t>
  </si>
  <si>
    <t>Reporte de respuestas a la ciudadania SAC</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</si>
  <si>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</si>
  <si>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http://www.barriosunidos.gov.co/tabla_archivos/107-registros-publicaciones</t>
  </si>
  <si>
    <t>No programada para el II trimestre de 2022</t>
  </si>
  <si>
    <t>Mediante memorando No. 20224600216483 del 11/07/2022, la Subsecretaría de Gestión Institucional presentó el avance en las respuestas efectuadas por la alcaldía local con corte a 30 de junio de 2022.</t>
  </si>
  <si>
    <t>29 de julio de 2022</t>
  </si>
  <si>
    <t>Para el segundo trimestre de la vigencia 2022, el plan de gestión de la Alcaldía Local alcanzó un nivel de desempeño del 89,26% de acuerdo con lo programado, y del 48,44% acumulado para la vigencia. De acuerdo con la comunicación de la Dirección de Gestión Policiva, se ajusta la ejecución de la meta 9 correspondiente al I trimestre de 2022, como resultado del proceso de revisión, depuración y actualización del aplicativo ARCO.</t>
  </si>
  <si>
    <t>La alcaldía local profirió 3497 fallos de fondo en primera instancia sobre las actuaciones de policía que se encuentran a cargo de las inspecciones de policía, para el III trimestre del año.</t>
  </si>
  <si>
    <t>La alcaldía local terminó 76 actuaciones administrativas activas, para el III trimestre del año.</t>
  </si>
  <si>
    <t>La alcaldía local terminó  210 actuaciones administrativas en primera instancia, para el III trimestre del año.</t>
  </si>
  <si>
    <t xml:space="preserve">La alcaldía local presenta un avance de metas PDL acumulado del 23,2% con corte al 30 de junio de 2022, que frente al avance de metas entregadas a 31/12/2021 del 10,9%, lo que representa una ejecución de la meta plan de gestión del 12,3% para el periodo. </t>
  </si>
  <si>
    <t xml:space="preserve">La alcaldía local efectuó giros acumulados por valor de $5.333.143.404 del presupuesto comprometido constituido como obligaciones por pagar de la vigencia 2021, lo que representa una ejecución del 72,93% para el periodo. </t>
  </si>
  <si>
    <t xml:space="preserve">La alcaldía local efectuó giros acumulados por valor de $3.086.354722 del presupuesto comprometido constituido como obligaciones por pagar de la vigencia 2020 y anteriores, lo que representa una ejecución del 88,34% para el periodo. </t>
  </si>
  <si>
    <t>Para el periodo, se efectuaron compromisos por valor de $21.044.334.368, lo que representa una ejecución del 65,77% del presupuesto de inversión directa de la vigencia 2022.</t>
  </si>
  <si>
    <t>Para el periodo se han realizado giros acumulados por $9.091.039.367 del presupuesto total disponible de inversión directa de la vigencia, lo que representa una ejecución del 28,41%.</t>
  </si>
  <si>
    <t>La alcaldía local realizó el registro de 237 contratos en SIPSE. De acuerdo con el número de contratos publicados en la plataforma SECOP I y II de la vigencia, esto representa una ejecución de la meta para el periodo del 99,16%. Los contratos 223 y 229 no estan registrados en el sistema de informacion</t>
  </si>
  <si>
    <t>La alcaldía local realizó el registro en SIPSE de 237 contratos registrados en SECOP en estado En ejecucion o Firmado, lo que representa una ejecución de la meta para el periodo del 99,16%. Los contratos 223 y 229 no estan registrados en el sistema de informacion,</t>
  </si>
  <si>
    <t>La meta presenta un avance acumulado del 75% para el III trimestre.</t>
  </si>
  <si>
    <t>La alcaldía local realizó 703 impulsos procesales sobre las actuaciones de policía que se encuentran a cargo de las inspecciones de policía. Se presenta una baja ejecución en razón a que durante el primer trimestre el sistema Arco ha presentado fallas y el cargue de  un documento puede tardar hasta un día, razón por la cual se tiene un número importante de documentos por registrar en dicho aplicativo.</t>
  </si>
  <si>
    <t>La alcaldía local realizó 3575  impulsos procesales en el periodo II trimestre.</t>
  </si>
  <si>
    <t>Se realizaron 52 operativos de inspección, vigilancia y control en materia de integridad del espacio público, para el III trimestre.</t>
  </si>
  <si>
    <t>Se realizaron 117 operativos de inspección, vigilancia y control en materia de actividad económica al III trimestre.</t>
  </si>
  <si>
    <t>La alcaldía local cuenta con el 100% de las acciones de mejora al día.</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</si>
  <si>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</si>
  <si>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66 de los 103 requerimientos ciudadanos recibidos de la vigencia 2022</t>
  </si>
  <si>
    <t>27 de octubre de 2022</t>
  </si>
  <si>
    <t>La meta presenta un avance acumulado del 74,79% para el III trimestre.</t>
  </si>
  <si>
    <t>La meta presenta un avance acumulado del 74,3% para el III trimestre.</t>
  </si>
  <si>
    <t>La alcaldía local realizó 6468 impulsos procesales sobre las actuaciones de policía que se encuentran a cargo de las inspecciones de policía, para el III trimestre del año</t>
  </si>
  <si>
    <t>La alcaldía local profirió 1501 fallos de fondo en primera instancia sobre las actuaciones de policía que se encuentran a cargo de las inspecciones de policía, para el III trimestre del año.</t>
  </si>
  <si>
    <t>La alcaldía local terminó 40 actuaciones administrativas activas, para el III trimestre del año.</t>
  </si>
  <si>
    <t>La alcaldía local terminó  33 actuaciones administrativas en primera instancia, para el III trimestre del año.</t>
  </si>
  <si>
    <t>La alcaldía local realizó 10746 impulsos procesales sobre las actuaciones de policía que se encuentran a cargo de las inspecciones de policía, para el III trimestre del año</t>
  </si>
  <si>
    <t>Se realizaron 18 operativos de inspección, vigilancia y control en materia de integridad del espacio público, para el III trimestre.</t>
  </si>
  <si>
    <t>Se realizaron 39 operativos de inspección, vigilancia y control en materia de actividad económica al III trimestre.</t>
  </si>
  <si>
    <t xml:space="preserve">Documentación soporte generada por la alcaldía </t>
  </si>
  <si>
    <t>Con corte al 30 de septiembre, los módulos de proyectos se encuentran actualizados, así mismo en lo referente a la parte financiera se encuentra debidamente actualizada conforme los distintos actos administrativos expedidos por la administración local que afectan el presupuesto. En cuanto la modulo de iniciativas, este se encuentra actualizado con las 25 iniciativas cargadas. Se establece  un cumplimiento del 96% toda vez que se han seguido los procedimientos establecidos por la Dirección para la Gestión del  Desarrollo Local para la alimentación de cada uno de estos módulos, sin embargo, en el proyecto 2027 se presenta un error humano debido a que se realizó, en una solicitud de proceso, una incorrecta expedición de CDP tal como se detalla en el memorando 20226220005103 del 24 de agosto.</t>
  </si>
  <si>
    <t>Reporte SAC</t>
  </si>
  <si>
    <t>Para el tercer trimestre de la vigencia 2022, el plan de gestión de la Alcaldía Local alcanzó un nivel de desempeño del 93,14% de acuerdo con lo programado, y del 75,66%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</si>
</sst>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sz val="11"/>
      <color rgb="FF000000"/>
      <name val="Calibri"/>
      <family val="2"/>
      <scheme val="min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5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0"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0"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1" xfId="0" applyFont="1" applyBorder="1" applyAlignment="1">
      <alignment horizontal="left" vertical="center" wrapText="1"/>
    </xf>
    <xf numFmtId="0" fontId="4" fillId="0" borderId="12" xfId="0" applyFont="1" applyBorder="1" applyAlignment="1">
      <alignment horizontal="center" vertical="center" wrapText="1"/>
    </xf>
    <xf numFmtId="9" fontId="24" fillId="4" borderId="49" xfId="0" applyNumberFormat="1" applyFont="1" applyFill="1" applyBorder="1" applyAlignment="1">
      <alignment horizontal="center" wrapText="1"/>
    </xf>
    <xf numFmtId="9" fontId="18" fillId="0" borderId="50" xfId="0" applyNumberFormat="1" applyFont="1" applyBorder="1" applyAlignment="1">
      <alignment horizontal="center" vertical="center"/>
    </xf>
    <xf numFmtId="9" fontId="18" fillId="0" borderId="52"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0"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9" fontId="18" fillId="0" borderId="50" xfId="0" applyNumberFormat="1" applyFont="1" applyBorder="1" applyAlignment="1">
      <alignment horizontal="center"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9" fontId="18" fillId="0" borderId="12" xfId="0" applyNumberFormat="1" applyFont="1" applyBorder="1" applyAlignment="1">
      <alignment horizontal="center" vertical="center"/>
    </xf>
    <xf numFmtId="9" fontId="18" fillId="0" borderId="12" xfId="1" applyFont="1" applyBorder="1" applyAlignment="1">
      <alignment horizontal="center" vertical="center" wrapText="1"/>
    </xf>
    <xf numFmtId="10" fontId="18" fillId="3" borderId="12" xfId="0"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16" fillId="4" borderId="15" xfId="0"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10" fontId="20" fillId="4" borderId="49" xfId="1" applyNumberFormat="1" applyFont="1" applyFill="1" applyBorder="1" applyAlignment="1">
      <alignment horizontal="center" wrapText="1"/>
    </xf>
    <xf numFmtId="0" fontId="17" fillId="0" borderId="12" xfId="0" applyFont="1" applyBorder="1" applyAlignment="1">
      <alignment horizontal="left" vertical="center" wrapText="1"/>
    </xf>
    <xf numFmtId="9" fontId="18" fillId="0" borderId="50"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0" fontId="18" fillId="0" borderId="12" xfId="0" applyNumberFormat="1" applyFont="1" applyBorder="1" applyAlignment="1">
      <alignment horizontal="center" vertical="center" wrapText="1"/>
    </xf>
    <xf numFmtId="0" fontId="26" fillId="0" borderId="0" xfId="0" applyFont="1" applyAlignment="1">
      <alignment wrapText="1"/>
    </xf>
    <xf numFmtId="10" fontId="4" fillId="3" borderId="31" xfId="1" applyNumberFormat="1" applyFont="1" applyFill="1" applyBorder="1" applyAlignment="1">
      <alignment horizontal="center" vertical="center" wrapText="1"/>
    </xf>
    <xf numFmtId="0" fontId="5" fillId="0" borderId="0" xfId="0" applyFont="1" applyAlignment="1">
      <alignment horizontal="justify" vertical="center" wrapText="1"/>
    </xf>
    <xf numFmtId="0" fontId="4" fillId="0" borderId="12" xfId="0" applyFont="1" applyBorder="1" applyAlignment="1">
      <alignment horizontal="justify" vertical="center" wrapText="1"/>
    </xf>
    <xf numFmtId="0" fontId="4" fillId="0" borderId="41" xfId="0" applyFont="1" applyBorder="1" applyAlignment="1">
      <alignment horizontal="justify" vertical="center" wrapText="1"/>
    </xf>
    <xf numFmtId="9" fontId="18" fillId="0" borderId="12" xfId="0" applyNumberFormat="1" applyFont="1" applyBorder="1" applyAlignment="1">
      <alignment horizontal="center" vertical="center" wrapText="1"/>
    </xf>
    <xf numFmtId="0" fontId="18" fillId="0" borderId="12" xfId="0" applyFont="1" applyBorder="1" applyAlignment="1">
      <alignment horizontal="justify" vertical="center" wrapText="1"/>
    </xf>
    <xf numFmtId="10" fontId="18" fillId="3" borderId="12" xfId="1" applyNumberFormat="1" applyFont="1" applyFill="1" applyBorder="1" applyAlignment="1">
      <alignment horizontal="center" vertical="center" wrapText="1"/>
    </xf>
    <xf numFmtId="9" fontId="18"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0" fontId="17" fillId="0" borderId="9" xfId="0" applyFont="1" applyBorder="1" applyAlignment="1">
      <alignment horizontal="left" vertical="top" wrapText="1"/>
    </xf>
    <xf numFmtId="9" fontId="18" fillId="0" borderId="54"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10" fontId="18" fillId="3" borderId="53" xfId="0" applyNumberFormat="1" applyFont="1" applyFill="1" applyBorder="1" applyAlignment="1">
      <alignment horizontal="center" vertical="center" wrapText="1"/>
    </xf>
    <xf numFmtId="0" fontId="18" fillId="0" borderId="15" xfId="0" applyFont="1" applyBorder="1" applyAlignment="1">
      <alignment horizontal="justify" vertical="center" wrapText="1"/>
    </xf>
    <xf numFmtId="9" fontId="18" fillId="0" borderId="34" xfId="0" applyNumberFormat="1" applyFont="1" applyBorder="1" applyAlignment="1">
      <alignment horizontal="center" vertical="center" wrapText="1"/>
    </xf>
    <xf numFmtId="10" fontId="18" fillId="0" borderId="35" xfId="0" applyNumberFormat="1" applyFont="1" applyBorder="1" applyAlignment="1">
      <alignment horizontal="center" vertical="center" wrapText="1"/>
    </xf>
    <xf numFmtId="10" fontId="18" fillId="3" borderId="36" xfId="0" applyNumberFormat="1" applyFont="1" applyFill="1" applyBorder="1" applyAlignment="1">
      <alignment horizontal="center" vertical="center" wrapText="1"/>
    </xf>
    <xf numFmtId="0" fontId="18" fillId="0" borderId="35" xfId="0" applyFont="1" applyBorder="1" applyAlignment="1">
      <alignment horizontal="justify" vertical="center" wrapText="1"/>
    </xf>
    <xf numFmtId="0" fontId="18" fillId="0" borderId="38" xfId="0" applyFont="1" applyBorder="1" applyAlignment="1">
      <alignment horizontal="justify" vertical="center" wrapText="1"/>
    </xf>
    <xf numFmtId="0" fontId="4" fillId="3" borderId="0" xfId="0" applyFont="1" applyFill="1" applyBorder="1" applyAlignment="1">
      <alignment horizontal="left" vertical="top" wrapText="1"/>
    </xf>
    <xf numFmtId="0" fontId="3" fillId="10" borderId="51" xfId="0" applyFont="1" applyFill="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horizontal="justify" vertical="center" wrapText="1"/>
    </xf>
    <xf numFmtId="0" fontId="4" fillId="0" borderId="9" xfId="0" applyFont="1" applyBorder="1" applyAlignment="1">
      <alignment horizontal="justify" vertical="center" wrapText="1"/>
    </xf>
    <xf numFmtId="0" fontId="27" fillId="0" borderId="12"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39" xfId="0" applyFont="1" applyBorder="1" applyAlignment="1">
      <alignment horizontal="justify" vertical="center" wrapText="1"/>
    </xf>
    <xf numFmtId="10" fontId="20" fillId="4" borderId="36" xfId="1" applyNumberFormat="1" applyFont="1" applyFill="1" applyBorder="1" applyAlignment="1">
      <alignment horizontal="center" wrapText="1"/>
    </xf>
    <xf numFmtId="9" fontId="18" fillId="0" borderId="12" xfId="0" applyNumberFormat="1" applyFont="1" applyBorder="1" applyAlignment="1">
      <alignment horizontal="left" vertical="center"/>
    </xf>
    <xf numFmtId="0" fontId="18" fillId="0" borderId="59" xfId="0" applyFont="1" applyBorder="1" applyAlignment="1">
      <alignment horizontal="center" vertical="center" wrapText="1"/>
    </xf>
    <xf numFmtId="9" fontId="18" fillId="0" borderId="53" xfId="0" applyNumberFormat="1" applyFont="1" applyBorder="1" applyAlignment="1">
      <alignment horizontal="center" vertical="center"/>
    </xf>
    <xf numFmtId="9" fontId="18" fillId="0" borderId="53" xfId="0" applyNumberFormat="1" applyFont="1" applyBorder="1" applyAlignment="1">
      <alignment horizontal="left" vertical="center"/>
    </xf>
    <xf numFmtId="9" fontId="18" fillId="0" borderId="42" xfId="0" applyNumberFormat="1" applyFont="1" applyBorder="1" applyAlignment="1">
      <alignment horizontal="center" vertical="center"/>
    </xf>
    <xf numFmtId="9" fontId="18" fillId="0" borderId="43" xfId="1" applyFont="1" applyFill="1" applyBorder="1" applyAlignment="1">
      <alignment horizontal="center" vertical="center" wrapText="1"/>
    </xf>
    <xf numFmtId="0" fontId="18" fillId="0" borderId="41" xfId="0" applyFont="1" applyBorder="1" applyAlignment="1">
      <alignment horizontal="justify" vertical="center" wrapText="1"/>
    </xf>
    <xf numFmtId="9" fontId="18" fillId="0" borderId="43" xfId="1" applyFont="1" applyBorder="1" applyAlignment="1">
      <alignment horizontal="center" vertical="center" wrapText="1"/>
    </xf>
    <xf numFmtId="0" fontId="18" fillId="0" borderId="43" xfId="0" applyFont="1" applyBorder="1" applyAlignment="1">
      <alignment horizontal="center" vertical="center" wrapText="1"/>
    </xf>
    <xf numFmtId="9" fontId="18" fillId="0" borderId="41" xfId="0" applyNumberFormat="1" applyFont="1" applyBorder="1" applyAlignment="1">
      <alignment horizontal="center" vertical="center"/>
    </xf>
    <xf numFmtId="9" fontId="18" fillId="0" borderId="34" xfId="1" applyFont="1" applyBorder="1" applyAlignment="1">
      <alignment horizontal="center" vertical="center" wrapText="1"/>
    </xf>
    <xf numFmtId="0" fontId="18" fillId="0" borderId="35" xfId="0" applyFont="1" applyBorder="1" applyAlignment="1">
      <alignment horizontal="center" vertical="center" wrapText="1"/>
    </xf>
    <xf numFmtId="10" fontId="18" fillId="3" borderId="35" xfId="0" applyNumberFormat="1" applyFont="1" applyFill="1" applyBorder="1" applyAlignment="1">
      <alignment horizontal="center" vertical="center" wrapText="1"/>
    </xf>
    <xf numFmtId="0" fontId="18" fillId="0" borderId="0" xfId="0" applyFont="1" applyBorder="1" applyAlignment="1">
      <alignment wrapText="1"/>
    </xf>
    <xf numFmtId="0" fontId="25" fillId="4" borderId="60" xfId="0" applyFont="1" applyFill="1" applyBorder="1" applyAlignment="1">
      <alignment horizontal="justify" vertical="center" wrapText="1"/>
    </xf>
    <xf numFmtId="9" fontId="18" fillId="0" borderId="59" xfId="0" applyNumberFormat="1" applyFont="1" applyBorder="1" applyAlignment="1">
      <alignment horizontal="center" vertical="center" wrapText="1"/>
    </xf>
    <xf numFmtId="9" fontId="18" fillId="0" borderId="53" xfId="0" applyNumberFormat="1" applyFont="1" applyBorder="1" applyAlignment="1">
      <alignment horizontal="center" vertical="center" wrapText="1"/>
    </xf>
    <xf numFmtId="0" fontId="18" fillId="0" borderId="42" xfId="0" applyFont="1" applyBorder="1" applyAlignment="1">
      <alignment horizontal="justify" vertical="top" wrapText="1"/>
    </xf>
    <xf numFmtId="9" fontId="18" fillId="0" borderId="43" xfId="0" applyNumberFormat="1" applyFont="1" applyBorder="1" applyAlignment="1">
      <alignment horizontal="center" vertical="center" wrapText="1"/>
    </xf>
    <xf numFmtId="0" fontId="17" fillId="0" borderId="41" xfId="0" applyFont="1" applyBorder="1" applyAlignment="1">
      <alignment horizontal="justify"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3" fillId="9" borderId="52"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3" xfId="1" applyNumberFormat="1" applyFont="1" applyFill="1" applyBorder="1" applyAlignment="1">
      <alignment horizontal="center" vertical="center" wrapText="1"/>
    </xf>
    <xf numFmtId="10" fontId="4" fillId="3" borderId="53" xfId="0" applyNumberFormat="1" applyFont="1" applyFill="1" applyBorder="1" applyAlignment="1">
      <alignment horizontal="center" vertical="center" wrapText="1"/>
    </xf>
    <xf numFmtId="0" fontId="27" fillId="0" borderId="53" xfId="0" applyFont="1" applyBorder="1" applyAlignment="1">
      <alignment horizontal="justify" vertical="center" wrapText="1"/>
    </xf>
    <xf numFmtId="0" fontId="4" fillId="3" borderId="42"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50" xfId="0" applyFont="1" applyFill="1" applyBorder="1" applyAlignment="1">
      <alignment horizontal="center" vertical="center" wrapText="1"/>
    </xf>
    <xf numFmtId="10" fontId="16" fillId="4" borderId="25" xfId="0" applyNumberFormat="1" applyFont="1" applyFill="1" applyBorder="1" applyAlignment="1">
      <alignment horizontal="center" wrapText="1"/>
    </xf>
    <xf numFmtId="0" fontId="24" fillId="4" borderId="26"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0" fontId="27" fillId="0" borderId="42" xfId="0" applyFont="1" applyBorder="1" applyAlignment="1">
      <alignment horizontal="justify" vertical="center" wrapText="1"/>
    </xf>
    <xf numFmtId="0" fontId="27" fillId="0" borderId="41" xfId="0" applyFont="1" applyBorder="1" applyAlignment="1">
      <alignment horizontal="justify"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0" fontId="4" fillId="3" borderId="38" xfId="0" applyFont="1" applyFill="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24" xfId="0" applyFont="1" applyFill="1" applyBorder="1" applyAlignment="1">
      <alignment horizontal="center" wrapText="1"/>
    </xf>
    <xf numFmtId="0" fontId="24" fillId="4" borderId="5"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5" fillId="4" borderId="57" xfId="0" applyFont="1" applyFill="1" applyBorder="1" applyAlignment="1">
      <alignment horizontal="center" wrapText="1"/>
    </xf>
    <xf numFmtId="0" fontId="25" fillId="4" borderId="58"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5" xfId="0" applyFont="1" applyFill="1" applyBorder="1" applyAlignment="1">
      <alignment horizontal="center" wrapText="1"/>
    </xf>
    <xf numFmtId="0" fontId="24" fillId="4" borderId="46" xfId="0" applyFont="1" applyFill="1" applyBorder="1" applyAlignment="1">
      <alignment horizontal="center" wrapText="1"/>
    </xf>
    <xf numFmtId="0" fontId="24" fillId="4" borderId="44"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0" fontId="24" fillId="4" borderId="4" xfId="0" applyFont="1" applyFill="1" applyBorder="1" applyAlignment="1">
      <alignment horizontal="center" wrapText="1"/>
    </xf>
    <xf numFmtId="0" fontId="24" fillId="4" borderId="27" xfId="0" applyFont="1" applyFill="1" applyBorder="1" applyAlignment="1">
      <alignment horizont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70" zoomScaleNormal="70" workbookViewId="0">
      <selection activeCell="F13" sqref="F13"/>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51.5703125" style="111" customWidth="1"/>
    <col min="27" max="27" width="25.85546875" style="111" customWidth="1"/>
    <col min="28" max="28" width="17.85546875" style="2" customWidth="1"/>
    <col min="29" max="29" width="15.7109375" style="2" customWidth="1"/>
    <col min="30" max="30" width="16.42578125" style="2" customWidth="1"/>
    <col min="31" max="31" width="64.5703125" style="133" customWidth="1"/>
    <col min="32" max="32" width="25.7109375" style="133" customWidth="1"/>
    <col min="33" max="33" width="18.28515625" style="2" customWidth="1"/>
    <col min="34" max="34" width="16.42578125" style="2" customWidth="1"/>
    <col min="35" max="35" width="15.85546875" style="2" customWidth="1"/>
    <col min="36" max="36" width="41.28515625" style="111" customWidth="1"/>
    <col min="37" max="37" width="17.7109375" style="11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9.5703125" style="2" customWidth="1"/>
    <col min="44" max="44" width="16.42578125" style="2" customWidth="1"/>
    <col min="45" max="45" width="15.7109375" style="2" customWidth="1"/>
    <col min="46" max="46" width="46.140625" style="111" customWidth="1"/>
    <col min="47" max="47" width="17.5703125" style="2" customWidth="1"/>
    <col min="48" max="48" width="16.28515625" style="2" customWidth="1"/>
    <col min="49" max="16384" width="10.85546875" style="2"/>
  </cols>
  <sheetData>
    <row r="1" spans="1:49" ht="70.5" customHeight="1" x14ac:dyDescent="0.25">
      <c r="A1" s="349" t="s">
        <v>131</v>
      </c>
      <c r="B1" s="350"/>
      <c r="C1" s="350"/>
      <c r="D1" s="350"/>
      <c r="E1" s="350"/>
      <c r="F1" s="350"/>
      <c r="G1" s="350"/>
      <c r="H1" s="350"/>
      <c r="I1" s="350"/>
      <c r="J1" s="350"/>
      <c r="K1" s="350"/>
      <c r="L1" s="350"/>
      <c r="M1" s="351"/>
      <c r="N1" s="352" t="s">
        <v>196</v>
      </c>
      <c r="O1" s="353"/>
      <c r="P1" s="353"/>
      <c r="Q1" s="353"/>
      <c r="R1" s="354"/>
      <c r="S1" s="358"/>
      <c r="T1" s="317"/>
      <c r="U1" s="317"/>
      <c r="V1" s="317"/>
      <c r="W1" s="1"/>
      <c r="X1" s="317"/>
      <c r="Y1" s="317"/>
      <c r="Z1" s="318"/>
      <c r="AA1" s="318"/>
      <c r="AB1" s="317"/>
      <c r="AC1" s="317"/>
      <c r="AD1" s="317"/>
      <c r="AE1" s="319"/>
      <c r="AF1" s="319"/>
      <c r="AG1" s="317"/>
      <c r="AH1" s="317"/>
      <c r="AI1" s="317"/>
      <c r="AJ1" s="318"/>
      <c r="AK1" s="318"/>
      <c r="AL1" s="317"/>
      <c r="AM1" s="317"/>
      <c r="AN1" s="317"/>
      <c r="AO1" s="317"/>
      <c r="AP1" s="317"/>
      <c r="AQ1" s="317"/>
      <c r="AR1" s="317"/>
      <c r="AS1" s="317"/>
      <c r="AT1" s="318"/>
      <c r="AU1" s="317"/>
      <c r="AV1" s="317"/>
      <c r="AW1" s="317"/>
    </row>
    <row r="2" spans="1:49" s="3" customFormat="1" ht="23.45" customHeight="1" x14ac:dyDescent="0.25">
      <c r="A2" s="320"/>
      <c r="B2" s="321"/>
      <c r="C2" s="321"/>
      <c r="D2" s="321"/>
      <c r="E2" s="321"/>
      <c r="F2" s="321"/>
      <c r="G2" s="321"/>
      <c r="H2" s="321"/>
      <c r="I2" s="321"/>
      <c r="J2" s="321"/>
      <c r="K2" s="321"/>
      <c r="L2" s="321"/>
      <c r="M2" s="322"/>
      <c r="N2" s="355"/>
      <c r="O2" s="356"/>
      <c r="P2" s="356"/>
      <c r="Q2" s="356"/>
      <c r="R2" s="357"/>
      <c r="S2" s="358"/>
      <c r="T2" s="317"/>
      <c r="U2" s="317"/>
      <c r="V2" s="317"/>
      <c r="W2" s="1"/>
      <c r="X2" s="317"/>
      <c r="Y2" s="317"/>
      <c r="Z2" s="318"/>
      <c r="AA2" s="318"/>
      <c r="AB2" s="317"/>
      <c r="AC2" s="317"/>
      <c r="AD2" s="317"/>
      <c r="AE2" s="319"/>
      <c r="AF2" s="319"/>
      <c r="AG2" s="317"/>
      <c r="AH2" s="317"/>
      <c r="AI2" s="317"/>
      <c r="AJ2" s="318"/>
      <c r="AK2" s="318"/>
      <c r="AL2" s="317"/>
      <c r="AM2" s="317"/>
      <c r="AN2" s="317"/>
      <c r="AO2" s="317"/>
      <c r="AP2" s="317"/>
      <c r="AQ2" s="317"/>
      <c r="AR2" s="317"/>
      <c r="AS2" s="317"/>
      <c r="AT2" s="318"/>
      <c r="AU2" s="317"/>
      <c r="AV2" s="317"/>
      <c r="AW2" s="317"/>
    </row>
    <row r="3" spans="1:49" ht="15" customHeight="1" x14ac:dyDescent="0.25">
      <c r="A3" s="323"/>
      <c r="B3" s="324"/>
      <c r="C3" s="324"/>
      <c r="D3" s="324"/>
      <c r="E3" s="324"/>
      <c r="F3" s="324"/>
      <c r="G3" s="324"/>
      <c r="H3" s="324"/>
      <c r="I3" s="324"/>
      <c r="J3" s="324"/>
      <c r="K3" s="324"/>
      <c r="L3" s="324"/>
      <c r="M3" s="324"/>
      <c r="N3" s="324"/>
      <c r="O3" s="324"/>
      <c r="P3" s="324"/>
      <c r="Q3" s="324"/>
      <c r="R3" s="324"/>
      <c r="S3" s="4"/>
      <c r="T3" s="4"/>
      <c r="U3" s="4"/>
      <c r="V3" s="4"/>
      <c r="W3" s="4"/>
      <c r="X3" s="4"/>
      <c r="Y3" s="4"/>
      <c r="Z3" s="106"/>
      <c r="AA3" s="106"/>
      <c r="AB3" s="4"/>
      <c r="AC3" s="4"/>
      <c r="AD3" s="4"/>
      <c r="AE3" s="106"/>
      <c r="AF3" s="106"/>
      <c r="AG3" s="4"/>
      <c r="AH3" s="4"/>
      <c r="AI3" s="4"/>
      <c r="AJ3" s="154"/>
      <c r="AK3" s="154"/>
      <c r="AL3" s="4"/>
      <c r="AM3" s="4"/>
      <c r="AN3" s="4"/>
      <c r="AO3" s="4"/>
      <c r="AP3" s="4"/>
      <c r="AQ3" s="4"/>
      <c r="AR3" s="4"/>
      <c r="AS3" s="4"/>
      <c r="AT3" s="154"/>
      <c r="AU3" s="4"/>
      <c r="AV3" s="4"/>
      <c r="AW3" s="4"/>
    </row>
    <row r="4" spans="1:49" ht="15" customHeight="1" x14ac:dyDescent="0.25">
      <c r="A4" s="325" t="s">
        <v>0</v>
      </c>
      <c r="B4" s="326"/>
      <c r="C4" s="326"/>
      <c r="D4" s="326"/>
      <c r="E4" s="326"/>
      <c r="F4" s="326"/>
      <c r="G4" s="326"/>
      <c r="H4" s="326"/>
      <c r="I4" s="326"/>
      <c r="J4" s="326"/>
      <c r="K4" s="326"/>
      <c r="L4" s="326"/>
      <c r="M4" s="326"/>
      <c r="N4" s="326"/>
      <c r="O4" s="326"/>
      <c r="P4" s="326"/>
      <c r="Q4" s="326"/>
      <c r="R4" s="326"/>
      <c r="S4" s="4"/>
      <c r="T4" s="4"/>
      <c r="U4" s="4"/>
      <c r="V4" s="4"/>
      <c r="W4" s="4"/>
      <c r="X4" s="4"/>
      <c r="Y4" s="4"/>
      <c r="Z4" s="106"/>
      <c r="AA4" s="106"/>
      <c r="AB4" s="4"/>
      <c r="AC4" s="4"/>
      <c r="AD4" s="4"/>
      <c r="AE4" s="106"/>
      <c r="AF4" s="106"/>
      <c r="AG4" s="4"/>
      <c r="AH4" s="4"/>
      <c r="AI4" s="4"/>
      <c r="AJ4" s="154"/>
      <c r="AK4" s="154"/>
      <c r="AL4" s="4"/>
      <c r="AM4" s="4"/>
      <c r="AN4" s="4"/>
      <c r="AO4" s="4"/>
      <c r="AP4" s="4"/>
      <c r="AQ4" s="4"/>
      <c r="AR4" s="4"/>
      <c r="AS4" s="4"/>
      <c r="AT4" s="154"/>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07"/>
      <c r="AA5" s="107"/>
      <c r="AB5" s="1"/>
      <c r="AC5" s="1"/>
      <c r="AD5" s="1"/>
      <c r="AE5" s="106"/>
      <c r="AF5" s="106"/>
      <c r="AG5" s="1"/>
      <c r="AH5" s="1"/>
      <c r="AI5" s="1"/>
      <c r="AJ5" s="153"/>
      <c r="AK5" s="153"/>
      <c r="AL5" s="1"/>
      <c r="AM5" s="1"/>
      <c r="AN5" s="1"/>
      <c r="AO5" s="1"/>
      <c r="AP5" s="1"/>
      <c r="AQ5" s="1"/>
      <c r="AR5" s="1"/>
      <c r="AS5" s="1"/>
      <c r="AT5" s="153"/>
      <c r="AU5" s="1"/>
      <c r="AV5" s="1"/>
      <c r="AW5" s="1"/>
    </row>
    <row r="6" spans="1:49" ht="15" customHeight="1" x14ac:dyDescent="0.25">
      <c r="A6" s="327" t="s">
        <v>1</v>
      </c>
      <c r="B6" s="328"/>
      <c r="C6" s="329" t="s">
        <v>201</v>
      </c>
      <c r="D6" s="330"/>
      <c r="E6" s="331"/>
      <c r="F6" s="338" t="s">
        <v>2</v>
      </c>
      <c r="G6" s="339"/>
      <c r="H6" s="339"/>
      <c r="I6" s="339"/>
      <c r="J6" s="339"/>
      <c r="K6" s="339"/>
      <c r="L6" s="339"/>
      <c r="M6" s="340"/>
      <c r="N6" s="1"/>
      <c r="O6" s="1"/>
      <c r="P6" s="1"/>
      <c r="Q6" s="1"/>
      <c r="R6" s="1"/>
      <c r="S6" s="1"/>
      <c r="T6" s="1"/>
      <c r="U6" s="1"/>
      <c r="V6" s="1"/>
      <c r="W6" s="1"/>
      <c r="X6" s="1"/>
      <c r="Y6" s="1"/>
      <c r="Z6" s="107"/>
      <c r="AA6" s="107"/>
      <c r="AB6" s="1"/>
      <c r="AC6" s="1"/>
      <c r="AD6" s="1"/>
      <c r="AE6" s="106"/>
      <c r="AF6" s="106"/>
      <c r="AG6" s="1"/>
      <c r="AH6" s="1"/>
      <c r="AI6" s="1"/>
      <c r="AJ6" s="153"/>
      <c r="AK6" s="153"/>
      <c r="AL6" s="1"/>
      <c r="AM6" s="1"/>
      <c r="AN6" s="1"/>
      <c r="AO6" s="1"/>
      <c r="AP6" s="1"/>
      <c r="AQ6" s="1"/>
      <c r="AR6" s="1"/>
      <c r="AS6" s="1"/>
      <c r="AT6" s="153"/>
      <c r="AU6" s="1"/>
      <c r="AV6" s="1"/>
      <c r="AW6" s="1"/>
    </row>
    <row r="7" spans="1:49" ht="15" customHeight="1" x14ac:dyDescent="0.25">
      <c r="A7" s="307"/>
      <c r="B7" s="299"/>
      <c r="C7" s="332"/>
      <c r="D7" s="333"/>
      <c r="E7" s="334"/>
      <c r="F7" s="6" t="s">
        <v>3</v>
      </c>
      <c r="G7" s="341" t="s">
        <v>4</v>
      </c>
      <c r="H7" s="343"/>
      <c r="I7" s="341" t="s">
        <v>5</v>
      </c>
      <c r="J7" s="342"/>
      <c r="K7" s="342"/>
      <c r="L7" s="342"/>
      <c r="M7" s="343"/>
      <c r="N7" s="1"/>
      <c r="O7" s="1"/>
      <c r="P7" s="1"/>
      <c r="Q7" s="1"/>
      <c r="R7" s="1"/>
      <c r="S7" s="1"/>
      <c r="T7" s="1"/>
      <c r="U7" s="1"/>
      <c r="V7" s="1"/>
      <c r="W7" s="1"/>
      <c r="X7" s="1"/>
      <c r="Y7" s="1"/>
      <c r="Z7" s="107"/>
      <c r="AA7" s="107"/>
      <c r="AB7" s="1"/>
      <c r="AC7" s="1"/>
      <c r="AD7" s="1"/>
      <c r="AE7" s="106"/>
      <c r="AF7" s="106"/>
      <c r="AG7" s="1"/>
      <c r="AH7" s="1"/>
      <c r="AI7" s="1"/>
      <c r="AJ7" s="153"/>
      <c r="AK7" s="153"/>
      <c r="AL7" s="1"/>
      <c r="AM7" s="1"/>
      <c r="AN7" s="1"/>
      <c r="AO7" s="1"/>
      <c r="AP7" s="1"/>
      <c r="AQ7" s="1"/>
      <c r="AR7" s="1"/>
      <c r="AS7" s="1"/>
      <c r="AT7" s="153"/>
      <c r="AU7" s="1"/>
      <c r="AV7" s="1"/>
      <c r="AW7" s="1"/>
    </row>
    <row r="8" spans="1:49" ht="15" customHeight="1" x14ac:dyDescent="0.25">
      <c r="A8" s="307"/>
      <c r="B8" s="299"/>
      <c r="C8" s="332"/>
      <c r="D8" s="333"/>
      <c r="E8" s="334"/>
      <c r="F8" s="7">
        <v>1</v>
      </c>
      <c r="G8" s="347" t="s">
        <v>199</v>
      </c>
      <c r="H8" s="348"/>
      <c r="I8" s="344" t="s">
        <v>197</v>
      </c>
      <c r="J8" s="345"/>
      <c r="K8" s="345"/>
      <c r="L8" s="345"/>
      <c r="M8" s="346"/>
      <c r="N8" s="1"/>
      <c r="O8" s="1"/>
      <c r="P8" s="1"/>
      <c r="Q8" s="1"/>
      <c r="R8" s="1"/>
      <c r="S8" s="1"/>
      <c r="T8" s="1"/>
      <c r="U8" s="1"/>
      <c r="V8" s="1"/>
      <c r="W8" s="1"/>
      <c r="X8" s="1"/>
      <c r="Y8" s="1"/>
      <c r="Z8" s="107"/>
      <c r="AA8" s="107"/>
      <c r="AB8" s="1"/>
      <c r="AC8" s="1"/>
      <c r="AD8" s="1"/>
      <c r="AE8" s="106"/>
      <c r="AF8" s="106"/>
      <c r="AG8" s="1"/>
      <c r="AH8" s="1"/>
      <c r="AI8" s="1"/>
      <c r="AJ8" s="153"/>
      <c r="AK8" s="153"/>
      <c r="AL8" s="1"/>
      <c r="AM8" s="1"/>
      <c r="AN8" s="1"/>
      <c r="AO8" s="1"/>
      <c r="AP8" s="1"/>
      <c r="AQ8" s="1"/>
      <c r="AR8" s="1"/>
      <c r="AS8" s="1"/>
      <c r="AT8" s="153"/>
      <c r="AU8" s="1"/>
      <c r="AV8" s="1"/>
      <c r="AW8" s="1"/>
    </row>
    <row r="9" spans="1:49" ht="35.25" customHeight="1" x14ac:dyDescent="0.25">
      <c r="A9" s="307"/>
      <c r="B9" s="299"/>
      <c r="C9" s="332"/>
      <c r="D9" s="333"/>
      <c r="E9" s="334"/>
      <c r="F9" s="100">
        <v>2</v>
      </c>
      <c r="G9" s="211" t="s">
        <v>198</v>
      </c>
      <c r="H9" s="212"/>
      <c r="I9" s="213" t="s">
        <v>200</v>
      </c>
      <c r="J9" s="214"/>
      <c r="K9" s="214"/>
      <c r="L9" s="214"/>
      <c r="M9" s="215"/>
      <c r="N9" s="1"/>
      <c r="O9" s="1"/>
      <c r="P9" s="1"/>
      <c r="Q9" s="1"/>
      <c r="R9" s="1"/>
      <c r="S9" s="1"/>
      <c r="T9" s="1"/>
      <c r="U9" s="1"/>
      <c r="V9" s="1"/>
      <c r="W9" s="1"/>
      <c r="X9" s="1"/>
      <c r="Y9" s="1"/>
      <c r="Z9" s="107"/>
      <c r="AA9" s="107"/>
      <c r="AB9" s="1"/>
      <c r="AC9" s="1"/>
      <c r="AD9" s="1"/>
      <c r="AE9" s="106"/>
      <c r="AF9" s="106"/>
      <c r="AG9" s="1"/>
      <c r="AH9" s="1"/>
      <c r="AI9" s="1"/>
      <c r="AJ9" s="153"/>
      <c r="AK9" s="153"/>
      <c r="AL9" s="1"/>
      <c r="AM9" s="1"/>
      <c r="AN9" s="1"/>
      <c r="AO9" s="1"/>
      <c r="AP9" s="1"/>
      <c r="AQ9" s="1"/>
      <c r="AR9" s="1"/>
      <c r="AS9" s="1"/>
      <c r="AT9" s="153"/>
      <c r="AU9" s="1"/>
      <c r="AV9" s="1"/>
      <c r="AW9" s="1"/>
    </row>
    <row r="10" spans="1:49" ht="36.75" customHeight="1" x14ac:dyDescent="0.25">
      <c r="A10" s="307"/>
      <c r="B10" s="299"/>
      <c r="C10" s="332"/>
      <c r="D10" s="333"/>
      <c r="E10" s="334"/>
      <c r="F10" s="100">
        <v>3</v>
      </c>
      <c r="G10" s="211" t="s">
        <v>202</v>
      </c>
      <c r="H10" s="212"/>
      <c r="I10" s="213" t="s">
        <v>203</v>
      </c>
      <c r="J10" s="214"/>
      <c r="K10" s="214"/>
      <c r="L10" s="214"/>
      <c r="M10" s="215"/>
      <c r="N10" s="1"/>
      <c r="O10" s="1"/>
      <c r="P10" s="1"/>
      <c r="Q10" s="1"/>
      <c r="R10" s="1"/>
      <c r="S10" s="1"/>
      <c r="T10" s="1"/>
      <c r="U10" s="1"/>
      <c r="V10" s="1"/>
      <c r="W10" s="1"/>
      <c r="X10" s="1"/>
      <c r="Y10" s="1"/>
      <c r="Z10" s="107"/>
      <c r="AA10" s="107"/>
      <c r="AB10" s="1"/>
      <c r="AC10" s="1"/>
      <c r="AD10" s="1"/>
      <c r="AE10" s="106"/>
      <c r="AF10" s="106"/>
      <c r="AG10" s="1"/>
      <c r="AH10" s="1"/>
      <c r="AI10" s="1"/>
      <c r="AJ10" s="153"/>
      <c r="AK10" s="153"/>
      <c r="AL10" s="1"/>
      <c r="AM10" s="1"/>
      <c r="AN10" s="1"/>
      <c r="AO10" s="1"/>
      <c r="AP10" s="1"/>
      <c r="AQ10" s="1"/>
      <c r="AR10" s="1"/>
      <c r="AS10" s="1"/>
      <c r="AT10" s="153"/>
      <c r="AU10" s="1"/>
      <c r="AV10" s="1"/>
      <c r="AW10" s="1"/>
    </row>
    <row r="11" spans="1:49" ht="39.75" customHeight="1" x14ac:dyDescent="0.25">
      <c r="A11" s="307"/>
      <c r="B11" s="299"/>
      <c r="C11" s="332"/>
      <c r="D11" s="333"/>
      <c r="E11" s="334"/>
      <c r="F11" s="100">
        <v>4</v>
      </c>
      <c r="G11" s="211" t="s">
        <v>228</v>
      </c>
      <c r="H11" s="212"/>
      <c r="I11" s="213" t="s">
        <v>229</v>
      </c>
      <c r="J11" s="214"/>
      <c r="K11" s="214"/>
      <c r="L11" s="214"/>
      <c r="M11" s="215"/>
      <c r="N11" s="1"/>
      <c r="O11" s="1"/>
      <c r="P11" s="1"/>
      <c r="Q11" s="1"/>
      <c r="R11" s="1"/>
      <c r="S11" s="1"/>
      <c r="T11" s="1"/>
      <c r="U11" s="1"/>
      <c r="V11" s="1"/>
      <c r="W11" s="1"/>
      <c r="X11" s="1"/>
      <c r="Y11" s="1"/>
      <c r="Z11" s="107"/>
      <c r="AA11" s="107"/>
      <c r="AB11" s="1"/>
      <c r="AC11" s="1"/>
      <c r="AD11" s="1"/>
      <c r="AE11" s="106"/>
      <c r="AF11" s="106"/>
      <c r="AG11" s="1"/>
      <c r="AH11" s="1"/>
      <c r="AI11" s="1"/>
      <c r="AJ11" s="153"/>
      <c r="AK11" s="153"/>
      <c r="AL11" s="1"/>
      <c r="AM11" s="1"/>
      <c r="AN11" s="1"/>
      <c r="AO11" s="1"/>
      <c r="AP11" s="1"/>
      <c r="AQ11" s="1"/>
      <c r="AR11" s="1"/>
      <c r="AS11" s="1"/>
      <c r="AT11" s="153"/>
      <c r="AU11" s="1"/>
      <c r="AV11" s="1"/>
      <c r="AW11" s="1"/>
    </row>
    <row r="12" spans="1:49" ht="90.75" customHeight="1" x14ac:dyDescent="0.25">
      <c r="A12" s="307"/>
      <c r="B12" s="299"/>
      <c r="C12" s="332"/>
      <c r="D12" s="333"/>
      <c r="E12" s="334"/>
      <c r="F12" s="100">
        <v>5</v>
      </c>
      <c r="G12" s="211" t="s">
        <v>255</v>
      </c>
      <c r="H12" s="212"/>
      <c r="I12" s="213" t="s">
        <v>256</v>
      </c>
      <c r="J12" s="214"/>
      <c r="K12" s="214"/>
      <c r="L12" s="214"/>
      <c r="M12" s="215"/>
      <c r="N12" s="1"/>
      <c r="O12" s="1"/>
      <c r="P12" s="1"/>
      <c r="Q12" s="1"/>
      <c r="R12" s="1"/>
      <c r="S12" s="1"/>
      <c r="T12" s="1"/>
      <c r="U12" s="1"/>
      <c r="V12" s="1"/>
      <c r="W12" s="1"/>
      <c r="X12" s="1"/>
      <c r="Y12" s="1"/>
      <c r="Z12" s="107"/>
      <c r="AA12" s="107"/>
      <c r="AB12" s="1"/>
      <c r="AC12" s="1"/>
      <c r="AD12" s="1"/>
      <c r="AE12" s="106"/>
      <c r="AF12" s="106"/>
      <c r="AG12" s="1"/>
      <c r="AH12" s="1"/>
      <c r="AI12" s="1"/>
      <c r="AJ12" s="153"/>
      <c r="AK12" s="153"/>
      <c r="AL12" s="1"/>
      <c r="AM12" s="1"/>
      <c r="AN12" s="1"/>
      <c r="AO12" s="1"/>
      <c r="AP12" s="1"/>
      <c r="AQ12" s="1"/>
      <c r="AR12" s="1"/>
      <c r="AS12" s="1"/>
      <c r="AT12" s="153"/>
      <c r="AU12" s="1"/>
      <c r="AV12" s="1"/>
      <c r="AW12" s="1"/>
    </row>
    <row r="13" spans="1:49" ht="72.75" customHeight="1" x14ac:dyDescent="0.25">
      <c r="A13" s="309"/>
      <c r="B13" s="301"/>
      <c r="C13" s="335"/>
      <c r="D13" s="336"/>
      <c r="E13" s="337"/>
      <c r="F13" s="100">
        <v>6</v>
      </c>
      <c r="G13" s="211" t="s">
        <v>275</v>
      </c>
      <c r="H13" s="212"/>
      <c r="I13" s="213" t="s">
        <v>288</v>
      </c>
      <c r="J13" s="214"/>
      <c r="K13" s="214"/>
      <c r="L13" s="214"/>
      <c r="M13" s="215"/>
      <c r="N13" s="1"/>
      <c r="O13" s="1"/>
      <c r="P13" s="1"/>
      <c r="Q13" s="1"/>
      <c r="R13" s="1"/>
      <c r="S13" s="1"/>
      <c r="T13" s="1"/>
      <c r="U13" s="1"/>
      <c r="V13" s="1"/>
      <c r="W13" s="1"/>
      <c r="X13" s="1"/>
      <c r="Y13" s="1"/>
      <c r="Z13" s="107"/>
      <c r="AA13" s="107"/>
      <c r="AB13" s="1"/>
      <c r="AC13" s="1"/>
      <c r="AD13" s="1"/>
      <c r="AE13" s="106"/>
      <c r="AF13" s="106"/>
      <c r="AG13" s="1"/>
      <c r="AH13" s="1"/>
      <c r="AI13" s="1"/>
      <c r="AJ13" s="153"/>
      <c r="AK13" s="153"/>
      <c r="AL13" s="1"/>
      <c r="AM13" s="1"/>
      <c r="AN13" s="1"/>
      <c r="AO13" s="1"/>
      <c r="AP13" s="1"/>
      <c r="AQ13" s="1"/>
      <c r="AR13" s="1"/>
      <c r="AS13" s="1"/>
      <c r="AT13" s="153"/>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
      <c r="X14" s="1"/>
      <c r="Y14" s="1"/>
      <c r="Z14" s="107"/>
      <c r="AA14" s="107"/>
      <c r="AB14" s="1"/>
      <c r="AC14" s="1"/>
      <c r="AD14" s="1"/>
      <c r="AE14" s="106"/>
      <c r="AF14" s="106"/>
      <c r="AG14" s="1"/>
      <c r="AH14" s="1"/>
      <c r="AI14" s="1"/>
      <c r="AJ14" s="153"/>
      <c r="AK14" s="153"/>
      <c r="AL14" s="1"/>
      <c r="AM14" s="1"/>
      <c r="AN14" s="1"/>
      <c r="AO14" s="1"/>
      <c r="AP14" s="1"/>
      <c r="AQ14" s="1"/>
      <c r="AR14" s="1"/>
      <c r="AS14" s="1"/>
      <c r="AT14" s="153"/>
      <c r="AU14" s="1"/>
      <c r="AV14" s="1"/>
      <c r="AW14" s="1"/>
    </row>
    <row r="15" spans="1:49" ht="15" customHeight="1" x14ac:dyDescent="0.25">
      <c r="A15" s="296" t="s">
        <v>6</v>
      </c>
      <c r="B15" s="297"/>
      <c r="C15" s="302" t="s">
        <v>7</v>
      </c>
      <c r="D15" s="305" t="s">
        <v>8</v>
      </c>
      <c r="E15" s="306"/>
      <c r="F15" s="297"/>
      <c r="G15" s="311" t="s">
        <v>9</v>
      </c>
      <c r="H15" s="311"/>
      <c r="I15" s="311"/>
      <c r="J15" s="311"/>
      <c r="K15" s="311"/>
      <c r="L15" s="311"/>
      <c r="M15" s="311"/>
      <c r="N15" s="311"/>
      <c r="O15" s="311"/>
      <c r="P15" s="311"/>
      <c r="Q15" s="312"/>
      <c r="R15" s="261" t="s">
        <v>10</v>
      </c>
      <c r="S15" s="262"/>
      <c r="T15" s="262"/>
      <c r="U15" s="262"/>
      <c r="V15" s="263"/>
      <c r="W15" s="270" t="s">
        <v>11</v>
      </c>
      <c r="X15" s="270"/>
      <c r="Y15" s="270"/>
      <c r="Z15" s="270"/>
      <c r="AA15" s="271"/>
      <c r="AB15" s="272" t="s">
        <v>12</v>
      </c>
      <c r="AC15" s="273"/>
      <c r="AD15" s="273"/>
      <c r="AE15" s="273"/>
      <c r="AF15" s="274"/>
      <c r="AG15" s="275" t="s">
        <v>12</v>
      </c>
      <c r="AH15" s="275"/>
      <c r="AI15" s="275"/>
      <c r="AJ15" s="275"/>
      <c r="AK15" s="276"/>
      <c r="AL15" s="273" t="s">
        <v>12</v>
      </c>
      <c r="AM15" s="273"/>
      <c r="AN15" s="273"/>
      <c r="AO15" s="273"/>
      <c r="AP15" s="274"/>
      <c r="AQ15" s="277" t="s">
        <v>13</v>
      </c>
      <c r="AR15" s="278"/>
      <c r="AS15" s="278"/>
      <c r="AT15" s="279"/>
      <c r="AU15" s="8"/>
    </row>
    <row r="16" spans="1:49" s="9" customFormat="1" x14ac:dyDescent="0.25">
      <c r="A16" s="298"/>
      <c r="B16" s="299"/>
      <c r="C16" s="303"/>
      <c r="D16" s="307"/>
      <c r="E16" s="308"/>
      <c r="F16" s="299"/>
      <c r="G16" s="313"/>
      <c r="H16" s="313"/>
      <c r="I16" s="313"/>
      <c r="J16" s="313"/>
      <c r="K16" s="313"/>
      <c r="L16" s="313"/>
      <c r="M16" s="313"/>
      <c r="N16" s="313"/>
      <c r="O16" s="313"/>
      <c r="P16" s="313"/>
      <c r="Q16" s="314"/>
      <c r="R16" s="264"/>
      <c r="S16" s="265"/>
      <c r="T16" s="265"/>
      <c r="U16" s="265"/>
      <c r="V16" s="266"/>
      <c r="W16" s="280" t="s">
        <v>14</v>
      </c>
      <c r="X16" s="280"/>
      <c r="Y16" s="280"/>
      <c r="Z16" s="280"/>
      <c r="AA16" s="281"/>
      <c r="AB16" s="284" t="s">
        <v>15</v>
      </c>
      <c r="AC16" s="285"/>
      <c r="AD16" s="285"/>
      <c r="AE16" s="285"/>
      <c r="AF16" s="286"/>
      <c r="AG16" s="290" t="s">
        <v>16</v>
      </c>
      <c r="AH16" s="291"/>
      <c r="AI16" s="291"/>
      <c r="AJ16" s="291"/>
      <c r="AK16" s="292"/>
      <c r="AL16" s="284" t="s">
        <v>17</v>
      </c>
      <c r="AM16" s="285"/>
      <c r="AN16" s="285"/>
      <c r="AO16" s="285"/>
      <c r="AP16" s="286"/>
      <c r="AQ16" s="243" t="s">
        <v>18</v>
      </c>
      <c r="AR16" s="244"/>
      <c r="AS16" s="244"/>
      <c r="AT16" s="245"/>
      <c r="AU16" s="8"/>
    </row>
    <row r="17" spans="1:47" s="9" customFormat="1" x14ac:dyDescent="0.25">
      <c r="A17" s="300"/>
      <c r="B17" s="301"/>
      <c r="C17" s="303"/>
      <c r="D17" s="309"/>
      <c r="E17" s="310"/>
      <c r="F17" s="301"/>
      <c r="G17" s="315"/>
      <c r="H17" s="315"/>
      <c r="I17" s="315"/>
      <c r="J17" s="315"/>
      <c r="K17" s="315"/>
      <c r="L17" s="315"/>
      <c r="M17" s="315"/>
      <c r="N17" s="315"/>
      <c r="O17" s="315"/>
      <c r="P17" s="315"/>
      <c r="Q17" s="316"/>
      <c r="R17" s="267"/>
      <c r="S17" s="268"/>
      <c r="T17" s="268"/>
      <c r="U17" s="268"/>
      <c r="V17" s="269"/>
      <c r="W17" s="282"/>
      <c r="X17" s="282"/>
      <c r="Y17" s="282"/>
      <c r="Z17" s="282"/>
      <c r="AA17" s="283"/>
      <c r="AB17" s="287"/>
      <c r="AC17" s="288"/>
      <c r="AD17" s="288"/>
      <c r="AE17" s="288"/>
      <c r="AF17" s="289"/>
      <c r="AG17" s="293"/>
      <c r="AH17" s="294"/>
      <c r="AI17" s="294"/>
      <c r="AJ17" s="294"/>
      <c r="AK17" s="295"/>
      <c r="AL17" s="287"/>
      <c r="AM17" s="288"/>
      <c r="AN17" s="288"/>
      <c r="AO17" s="288"/>
      <c r="AP17" s="289"/>
      <c r="AQ17" s="246"/>
      <c r="AR17" s="247"/>
      <c r="AS17" s="247"/>
      <c r="AT17" s="248"/>
      <c r="AU17" s="8"/>
    </row>
    <row r="18" spans="1:47" s="9" customFormat="1" ht="75.75" thickBot="1" x14ac:dyDescent="0.3">
      <c r="A18" s="10" t="s">
        <v>19</v>
      </c>
      <c r="B18" s="11" t="s">
        <v>20</v>
      </c>
      <c r="C18" s="304"/>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183" t="s">
        <v>39</v>
      </c>
      <c r="AH18" s="184" t="s">
        <v>40</v>
      </c>
      <c r="AI18" s="184" t="s">
        <v>41</v>
      </c>
      <c r="AJ18" s="184" t="s">
        <v>42</v>
      </c>
      <c r="AK18" s="185" t="s">
        <v>43</v>
      </c>
      <c r="AL18" s="21" t="s">
        <v>39</v>
      </c>
      <c r="AM18" s="22" t="s">
        <v>40</v>
      </c>
      <c r="AN18" s="22" t="s">
        <v>41</v>
      </c>
      <c r="AO18" s="22" t="s">
        <v>42</v>
      </c>
      <c r="AP18" s="23" t="s">
        <v>43</v>
      </c>
      <c r="AQ18" s="200" t="s">
        <v>39</v>
      </c>
      <c r="AR18" s="201" t="s">
        <v>44</v>
      </c>
      <c r="AS18" s="201" t="s">
        <v>45</v>
      </c>
      <c r="AT18" s="152" t="s">
        <v>46</v>
      </c>
      <c r="AU18" s="8"/>
    </row>
    <row r="19" spans="1:47" s="69" customFormat="1" ht="155.25" customHeight="1" x14ac:dyDescent="0.25">
      <c r="A19" s="53">
        <v>4</v>
      </c>
      <c r="B19" s="54" t="s">
        <v>47</v>
      </c>
      <c r="C19" s="55" t="s">
        <v>48</v>
      </c>
      <c r="D19" s="56">
        <v>1</v>
      </c>
      <c r="E19" s="57" t="s">
        <v>127</v>
      </c>
      <c r="F19" s="58" t="s">
        <v>49</v>
      </c>
      <c r="G19" s="59" t="s">
        <v>50</v>
      </c>
      <c r="H19" s="60" t="s">
        <v>51</v>
      </c>
      <c r="I19" s="61" t="s">
        <v>195</v>
      </c>
      <c r="J19" s="56" t="s">
        <v>52</v>
      </c>
      <c r="K19" s="54" t="s">
        <v>53</v>
      </c>
      <c r="L19" s="62">
        <v>0</v>
      </c>
      <c r="M19" s="62">
        <v>0.05</v>
      </c>
      <c r="N19" s="62">
        <v>0.1</v>
      </c>
      <c r="O19" s="62">
        <v>0.2</v>
      </c>
      <c r="P19" s="62">
        <f t="shared" ref="P19:P26" si="0">+O19</f>
        <v>0.2</v>
      </c>
      <c r="Q19" s="63" t="s">
        <v>54</v>
      </c>
      <c r="R19" s="64" t="s">
        <v>55</v>
      </c>
      <c r="S19" s="59" t="s">
        <v>56</v>
      </c>
      <c r="T19" s="54" t="s">
        <v>57</v>
      </c>
      <c r="U19" s="65" t="s">
        <v>59</v>
      </c>
      <c r="V19" s="66" t="s">
        <v>58</v>
      </c>
      <c r="W19" s="67" t="s">
        <v>148</v>
      </c>
      <c r="X19" s="68" t="s">
        <v>148</v>
      </c>
      <c r="Y19" s="55" t="s">
        <v>148</v>
      </c>
      <c r="Z19" s="108" t="s">
        <v>205</v>
      </c>
      <c r="AA19" s="112" t="s">
        <v>206</v>
      </c>
      <c r="AB19" s="67">
        <f t="shared" ref="AB19:AB32" si="1">+M19</f>
        <v>0.05</v>
      </c>
      <c r="AC19" s="132">
        <v>4.9000000000000002E-2</v>
      </c>
      <c r="AD19" s="116">
        <f>IF(AC19/AB19&gt;100%,100%,AC19/AB19)</f>
        <v>0.98</v>
      </c>
      <c r="AE19" s="108" t="s">
        <v>230</v>
      </c>
      <c r="AF19" s="181" t="s">
        <v>206</v>
      </c>
      <c r="AG19" s="186">
        <f t="shared" ref="AG19:AG32" si="2">+N19</f>
        <v>0.1</v>
      </c>
      <c r="AH19" s="187">
        <v>0.123</v>
      </c>
      <c r="AI19" s="188">
        <f t="shared" ref="AI19:AI32" si="3">IF(AH19/AG19&gt;100%,100%,AH19/AG19)</f>
        <v>1</v>
      </c>
      <c r="AJ19" s="189" t="s">
        <v>260</v>
      </c>
      <c r="AK19" s="190" t="s">
        <v>206</v>
      </c>
      <c r="AL19" s="67">
        <f t="shared" ref="AL19:AL32" si="4">+O19</f>
        <v>0.2</v>
      </c>
      <c r="AM19" s="68"/>
      <c r="AN19" s="55">
        <f t="shared" ref="AN19:AN32" si="5">IFERROR((AM19/AL19),0)</f>
        <v>0</v>
      </c>
      <c r="AO19" s="56"/>
      <c r="AP19" s="198"/>
      <c r="AQ19" s="186">
        <f t="shared" ref="AQ19:AQ32" si="6">+P19</f>
        <v>0.2</v>
      </c>
      <c r="AR19" s="187">
        <v>0.123</v>
      </c>
      <c r="AS19" s="188">
        <f>IF(AR19/AQ19&gt;100%,100%,AR19/AQ19)</f>
        <v>0.61499999999999999</v>
      </c>
      <c r="AT19" s="205" t="s">
        <v>260</v>
      </c>
      <c r="AU19" s="151"/>
    </row>
    <row r="20" spans="1:47" s="69" customFormat="1" ht="161.25" customHeight="1" x14ac:dyDescent="0.25">
      <c r="A20" s="70">
        <v>4</v>
      </c>
      <c r="B20" s="59" t="s">
        <v>47</v>
      </c>
      <c r="C20" s="62" t="s">
        <v>60</v>
      </c>
      <c r="D20" s="58">
        <v>2</v>
      </c>
      <c r="E20" s="71" t="s">
        <v>61</v>
      </c>
      <c r="F20" s="58" t="s">
        <v>49</v>
      </c>
      <c r="G20" s="71" t="s">
        <v>62</v>
      </c>
      <c r="H20" s="71" t="s">
        <v>63</v>
      </c>
      <c r="I20" s="72">
        <v>0.6</v>
      </c>
      <c r="J20" s="73" t="s">
        <v>52</v>
      </c>
      <c r="K20" s="54" t="s">
        <v>53</v>
      </c>
      <c r="L20" s="74">
        <v>0.12</v>
      </c>
      <c r="M20" s="74">
        <v>0.34</v>
      </c>
      <c r="N20" s="75">
        <v>0.51</v>
      </c>
      <c r="O20" s="75">
        <v>0.68</v>
      </c>
      <c r="P20" s="76">
        <f t="shared" si="0"/>
        <v>0.68</v>
      </c>
      <c r="Q20" s="77" t="s">
        <v>64</v>
      </c>
      <c r="R20" s="78" t="s">
        <v>65</v>
      </c>
      <c r="S20" s="71" t="s">
        <v>66</v>
      </c>
      <c r="T20" s="54" t="s">
        <v>57</v>
      </c>
      <c r="U20" s="79" t="s">
        <v>59</v>
      </c>
      <c r="V20" s="77" t="s">
        <v>67</v>
      </c>
      <c r="W20" s="67">
        <f t="shared" ref="W20:W32" si="7">+L20</f>
        <v>0.12</v>
      </c>
      <c r="X20" s="121">
        <v>0.31740000000000002</v>
      </c>
      <c r="Y20" s="116">
        <f>IF(X20/W20&gt;100%,100%,X20/W20)</f>
        <v>1</v>
      </c>
      <c r="Z20" s="109" t="s">
        <v>211</v>
      </c>
      <c r="AA20" s="112" t="s">
        <v>206</v>
      </c>
      <c r="AB20" s="67">
        <f t="shared" si="1"/>
        <v>0.34</v>
      </c>
      <c r="AC20" s="121">
        <v>0.48209999999999997</v>
      </c>
      <c r="AD20" s="116">
        <f t="shared" ref="AD20:AD39" si="8">IF(AC20/AB20&gt;100%,100%,AC20/AB20)</f>
        <v>1</v>
      </c>
      <c r="AE20" s="109" t="s">
        <v>231</v>
      </c>
      <c r="AF20" s="182" t="s">
        <v>206</v>
      </c>
      <c r="AG20" s="191">
        <f t="shared" si="2"/>
        <v>0.51</v>
      </c>
      <c r="AH20" s="121">
        <v>0.72929999999999995</v>
      </c>
      <c r="AI20" s="61">
        <f t="shared" si="3"/>
        <v>1</v>
      </c>
      <c r="AJ20" s="156" t="s">
        <v>261</v>
      </c>
      <c r="AK20" s="113" t="s">
        <v>206</v>
      </c>
      <c r="AL20" s="67">
        <f t="shared" si="4"/>
        <v>0.68</v>
      </c>
      <c r="AM20" s="62"/>
      <c r="AN20" s="55">
        <f t="shared" si="5"/>
        <v>0</v>
      </c>
      <c r="AO20" s="58"/>
      <c r="AP20" s="199"/>
      <c r="AQ20" s="191">
        <f t="shared" si="6"/>
        <v>0.68</v>
      </c>
      <c r="AR20" s="121">
        <v>0.72929999999999995</v>
      </c>
      <c r="AS20" s="61">
        <f t="shared" ref="AS20:AS39" si="9">IF(AR20/AQ20&gt;100%,100%,AR20/AQ20)</f>
        <v>1</v>
      </c>
      <c r="AT20" s="206" t="s">
        <v>261</v>
      </c>
      <c r="AU20" s="151"/>
    </row>
    <row r="21" spans="1:47" s="69" customFormat="1" ht="196.5" customHeight="1" x14ac:dyDescent="0.25">
      <c r="A21" s="70">
        <v>4</v>
      </c>
      <c r="B21" s="59" t="s">
        <v>47</v>
      </c>
      <c r="C21" s="62" t="s">
        <v>60</v>
      </c>
      <c r="D21" s="58">
        <v>3</v>
      </c>
      <c r="E21" s="71" t="s">
        <v>128</v>
      </c>
      <c r="F21" s="58" t="s">
        <v>49</v>
      </c>
      <c r="G21" s="71" t="s">
        <v>68</v>
      </c>
      <c r="H21" s="71" t="s">
        <v>69</v>
      </c>
      <c r="I21" s="72">
        <v>0.6</v>
      </c>
      <c r="J21" s="73" t="s">
        <v>52</v>
      </c>
      <c r="K21" s="54" t="s">
        <v>53</v>
      </c>
      <c r="L21" s="62">
        <v>0.12</v>
      </c>
      <c r="M21" s="62">
        <v>0.3</v>
      </c>
      <c r="N21" s="62">
        <v>0.48</v>
      </c>
      <c r="O21" s="62">
        <v>0.65</v>
      </c>
      <c r="P21" s="62">
        <f t="shared" si="0"/>
        <v>0.65</v>
      </c>
      <c r="Q21" s="77" t="s">
        <v>64</v>
      </c>
      <c r="R21" s="78" t="s">
        <v>65</v>
      </c>
      <c r="S21" s="71" t="s">
        <v>66</v>
      </c>
      <c r="T21" s="54" t="s">
        <v>57</v>
      </c>
      <c r="U21" s="79" t="s">
        <v>59</v>
      </c>
      <c r="V21" s="77" t="s">
        <v>67</v>
      </c>
      <c r="W21" s="67">
        <f t="shared" si="7"/>
        <v>0.12</v>
      </c>
      <c r="X21" s="121">
        <v>1.6400000000000001E-2</v>
      </c>
      <c r="Y21" s="116">
        <f t="shared" ref="Y21:Y32" si="10">IF(X21/W21&gt;100%,100%,X21/W21)</f>
        <v>0.13666666666666669</v>
      </c>
      <c r="Z21" s="109" t="s">
        <v>212</v>
      </c>
      <c r="AA21" s="112" t="s">
        <v>206</v>
      </c>
      <c r="AB21" s="67">
        <f t="shared" si="1"/>
        <v>0.3</v>
      </c>
      <c r="AC21" s="121">
        <v>1.7600000000000001E-2</v>
      </c>
      <c r="AD21" s="116">
        <f t="shared" si="8"/>
        <v>5.8666666666666673E-2</v>
      </c>
      <c r="AE21" s="109" t="s">
        <v>237</v>
      </c>
      <c r="AF21" s="182" t="s">
        <v>206</v>
      </c>
      <c r="AG21" s="191">
        <f t="shared" si="2"/>
        <v>0.48</v>
      </c>
      <c r="AH21" s="121">
        <v>0.88339999999999996</v>
      </c>
      <c r="AI21" s="61">
        <f t="shared" si="3"/>
        <v>1</v>
      </c>
      <c r="AJ21" s="156" t="s">
        <v>262</v>
      </c>
      <c r="AK21" s="113" t="s">
        <v>206</v>
      </c>
      <c r="AL21" s="67">
        <f t="shared" si="4"/>
        <v>0.65</v>
      </c>
      <c r="AM21" s="62"/>
      <c r="AN21" s="55">
        <f t="shared" si="5"/>
        <v>0</v>
      </c>
      <c r="AO21" s="58"/>
      <c r="AP21" s="199"/>
      <c r="AQ21" s="191">
        <f t="shared" si="6"/>
        <v>0.65</v>
      </c>
      <c r="AR21" s="121">
        <v>0.88339999999999996</v>
      </c>
      <c r="AS21" s="61">
        <f t="shared" si="9"/>
        <v>1</v>
      </c>
      <c r="AT21" s="206" t="s">
        <v>262</v>
      </c>
      <c r="AU21" s="151"/>
    </row>
    <row r="22" spans="1:47" s="69" customFormat="1" ht="148.5" customHeight="1" x14ac:dyDescent="0.25">
      <c r="A22" s="70">
        <v>4</v>
      </c>
      <c r="B22" s="59" t="s">
        <v>47</v>
      </c>
      <c r="C22" s="62" t="s">
        <v>60</v>
      </c>
      <c r="D22" s="58">
        <v>4</v>
      </c>
      <c r="E22" s="71" t="s">
        <v>129</v>
      </c>
      <c r="F22" s="58" t="s">
        <v>49</v>
      </c>
      <c r="G22" s="71" t="s">
        <v>70</v>
      </c>
      <c r="H22" s="71" t="s">
        <v>71</v>
      </c>
      <c r="I22" s="80">
        <v>0.96489999999999998</v>
      </c>
      <c r="J22" s="73" t="s">
        <v>52</v>
      </c>
      <c r="K22" s="54" t="s">
        <v>53</v>
      </c>
      <c r="L22" s="62">
        <v>0.2</v>
      </c>
      <c r="M22" s="62">
        <v>0.4</v>
      </c>
      <c r="N22" s="62">
        <v>0.6</v>
      </c>
      <c r="O22" s="62">
        <v>0.95</v>
      </c>
      <c r="P22" s="62">
        <f t="shared" si="0"/>
        <v>0.95</v>
      </c>
      <c r="Q22" s="77" t="s">
        <v>64</v>
      </c>
      <c r="R22" s="78" t="s">
        <v>65</v>
      </c>
      <c r="S22" s="71" t="s">
        <v>66</v>
      </c>
      <c r="T22" s="54" t="s">
        <v>57</v>
      </c>
      <c r="U22" s="79" t="s">
        <v>59</v>
      </c>
      <c r="V22" s="77" t="s">
        <v>72</v>
      </c>
      <c r="W22" s="67">
        <f t="shared" si="7"/>
        <v>0.2</v>
      </c>
      <c r="X22" s="121">
        <v>0.26</v>
      </c>
      <c r="Y22" s="116">
        <f t="shared" si="10"/>
        <v>1</v>
      </c>
      <c r="Z22" s="109" t="s">
        <v>213</v>
      </c>
      <c r="AA22" s="112" t="s">
        <v>206</v>
      </c>
      <c r="AB22" s="67">
        <f t="shared" si="1"/>
        <v>0.4</v>
      </c>
      <c r="AC22" s="121">
        <v>0.41089999999999999</v>
      </c>
      <c r="AD22" s="116">
        <f t="shared" si="8"/>
        <v>1</v>
      </c>
      <c r="AE22" s="109" t="s">
        <v>232</v>
      </c>
      <c r="AF22" s="182" t="s">
        <v>206</v>
      </c>
      <c r="AG22" s="191">
        <f t="shared" si="2"/>
        <v>0.6</v>
      </c>
      <c r="AH22" s="121">
        <v>0.65769999999999995</v>
      </c>
      <c r="AI22" s="61">
        <f t="shared" si="3"/>
        <v>1</v>
      </c>
      <c r="AJ22" s="156" t="s">
        <v>263</v>
      </c>
      <c r="AK22" s="113" t="s">
        <v>206</v>
      </c>
      <c r="AL22" s="67">
        <f t="shared" si="4"/>
        <v>0.95</v>
      </c>
      <c r="AM22" s="62"/>
      <c r="AN22" s="55">
        <f t="shared" si="5"/>
        <v>0</v>
      </c>
      <c r="AO22" s="58"/>
      <c r="AP22" s="199"/>
      <c r="AQ22" s="191">
        <f t="shared" si="6"/>
        <v>0.95</v>
      </c>
      <c r="AR22" s="121">
        <v>0.65769999999999995</v>
      </c>
      <c r="AS22" s="61">
        <f t="shared" si="9"/>
        <v>0.69231578947368422</v>
      </c>
      <c r="AT22" s="206" t="s">
        <v>263</v>
      </c>
      <c r="AU22" s="151"/>
    </row>
    <row r="23" spans="1:47" s="69" customFormat="1" ht="168.75" customHeight="1" x14ac:dyDescent="0.25">
      <c r="A23" s="70">
        <v>4</v>
      </c>
      <c r="B23" s="59" t="s">
        <v>47</v>
      </c>
      <c r="C23" s="62" t="s">
        <v>60</v>
      </c>
      <c r="D23" s="58">
        <v>5</v>
      </c>
      <c r="E23" s="59" t="s">
        <v>130</v>
      </c>
      <c r="F23" s="58" t="s">
        <v>49</v>
      </c>
      <c r="G23" s="59" t="s">
        <v>73</v>
      </c>
      <c r="H23" s="59" t="s">
        <v>74</v>
      </c>
      <c r="I23" s="76">
        <v>0.25</v>
      </c>
      <c r="J23" s="58" t="s">
        <v>52</v>
      </c>
      <c r="K23" s="54" t="s">
        <v>53</v>
      </c>
      <c r="L23" s="62">
        <v>0.08</v>
      </c>
      <c r="M23" s="62">
        <v>0.2</v>
      </c>
      <c r="N23" s="62">
        <v>0.3</v>
      </c>
      <c r="O23" s="62">
        <v>0.45</v>
      </c>
      <c r="P23" s="62">
        <f t="shared" si="0"/>
        <v>0.45</v>
      </c>
      <c r="Q23" s="63" t="s">
        <v>64</v>
      </c>
      <c r="R23" s="64" t="s">
        <v>65</v>
      </c>
      <c r="S23" s="71" t="s">
        <v>66</v>
      </c>
      <c r="T23" s="54" t="s">
        <v>57</v>
      </c>
      <c r="U23" s="79" t="s">
        <v>59</v>
      </c>
      <c r="V23" s="77" t="s">
        <v>72</v>
      </c>
      <c r="W23" s="67">
        <f t="shared" si="7"/>
        <v>0.08</v>
      </c>
      <c r="X23" s="121">
        <v>3.8699999999999998E-2</v>
      </c>
      <c r="Y23" s="116">
        <f t="shared" si="10"/>
        <v>0.48374999999999996</v>
      </c>
      <c r="Z23" s="109" t="s">
        <v>214</v>
      </c>
      <c r="AA23" s="112" t="s">
        <v>206</v>
      </c>
      <c r="AB23" s="67">
        <f t="shared" si="1"/>
        <v>0.2</v>
      </c>
      <c r="AC23" s="121">
        <v>0.115</v>
      </c>
      <c r="AD23" s="116">
        <f t="shared" si="8"/>
        <v>0.57499999999999996</v>
      </c>
      <c r="AE23" s="109" t="s">
        <v>238</v>
      </c>
      <c r="AF23" s="182" t="s">
        <v>206</v>
      </c>
      <c r="AG23" s="191">
        <f t="shared" si="2"/>
        <v>0.3</v>
      </c>
      <c r="AH23" s="121">
        <v>0.28410000000000002</v>
      </c>
      <c r="AI23" s="61">
        <f t="shared" si="3"/>
        <v>0.94700000000000006</v>
      </c>
      <c r="AJ23" s="156" t="s">
        <v>264</v>
      </c>
      <c r="AK23" s="113" t="s">
        <v>206</v>
      </c>
      <c r="AL23" s="67">
        <f t="shared" si="4"/>
        <v>0.45</v>
      </c>
      <c r="AM23" s="62"/>
      <c r="AN23" s="55">
        <f t="shared" si="5"/>
        <v>0</v>
      </c>
      <c r="AO23" s="58"/>
      <c r="AP23" s="199"/>
      <c r="AQ23" s="191">
        <f t="shared" si="6"/>
        <v>0.45</v>
      </c>
      <c r="AR23" s="121">
        <v>0.28410000000000002</v>
      </c>
      <c r="AS23" s="61">
        <f t="shared" si="9"/>
        <v>0.63133333333333341</v>
      </c>
      <c r="AT23" s="206" t="s">
        <v>264</v>
      </c>
      <c r="AU23" s="151"/>
    </row>
    <row r="24" spans="1:47" s="69" customFormat="1" ht="103.5" customHeight="1" x14ac:dyDescent="0.25">
      <c r="A24" s="70">
        <v>4</v>
      </c>
      <c r="B24" s="59" t="s">
        <v>47</v>
      </c>
      <c r="C24" s="62" t="s">
        <v>60</v>
      </c>
      <c r="D24" s="58">
        <v>6</v>
      </c>
      <c r="E24" s="71" t="s">
        <v>138</v>
      </c>
      <c r="F24" s="73" t="s">
        <v>75</v>
      </c>
      <c r="G24" s="71" t="s">
        <v>76</v>
      </c>
      <c r="H24" s="71" t="s">
        <v>77</v>
      </c>
      <c r="I24" s="72">
        <v>0.95</v>
      </c>
      <c r="J24" s="73" t="s">
        <v>78</v>
      </c>
      <c r="K24" s="54" t="s">
        <v>53</v>
      </c>
      <c r="L24" s="62">
        <v>0.98</v>
      </c>
      <c r="M24" s="62">
        <v>0.98</v>
      </c>
      <c r="N24" s="62">
        <v>0.98</v>
      </c>
      <c r="O24" s="62">
        <v>0.98</v>
      </c>
      <c r="P24" s="62">
        <f t="shared" si="0"/>
        <v>0.98</v>
      </c>
      <c r="Q24" s="77" t="s">
        <v>64</v>
      </c>
      <c r="R24" s="78" t="s">
        <v>79</v>
      </c>
      <c r="S24" s="71" t="s">
        <v>80</v>
      </c>
      <c r="T24" s="54" t="s">
        <v>57</v>
      </c>
      <c r="U24" s="79" t="s">
        <v>59</v>
      </c>
      <c r="V24" s="81" t="s">
        <v>81</v>
      </c>
      <c r="W24" s="67">
        <f t="shared" si="7"/>
        <v>0.98</v>
      </c>
      <c r="X24" s="121">
        <v>1</v>
      </c>
      <c r="Y24" s="116">
        <f t="shared" si="10"/>
        <v>1</v>
      </c>
      <c r="Z24" s="109" t="s">
        <v>208</v>
      </c>
      <c r="AA24" s="112" t="s">
        <v>206</v>
      </c>
      <c r="AB24" s="67">
        <f t="shared" si="1"/>
        <v>0.98</v>
      </c>
      <c r="AC24" s="121">
        <v>1</v>
      </c>
      <c r="AD24" s="116">
        <f t="shared" si="8"/>
        <v>1</v>
      </c>
      <c r="AE24" s="109" t="s">
        <v>233</v>
      </c>
      <c r="AF24" s="182" t="s">
        <v>206</v>
      </c>
      <c r="AG24" s="191">
        <f t="shared" si="2"/>
        <v>0.98</v>
      </c>
      <c r="AH24" s="121">
        <v>0.99160000000000004</v>
      </c>
      <c r="AI24" s="61">
        <f t="shared" si="3"/>
        <v>1</v>
      </c>
      <c r="AJ24" s="156" t="s">
        <v>265</v>
      </c>
      <c r="AK24" s="113" t="s">
        <v>206</v>
      </c>
      <c r="AL24" s="67">
        <f t="shared" si="4"/>
        <v>0.98</v>
      </c>
      <c r="AM24" s="62">
        <v>0</v>
      </c>
      <c r="AN24" s="55">
        <f t="shared" si="5"/>
        <v>0</v>
      </c>
      <c r="AO24" s="58"/>
      <c r="AP24" s="199"/>
      <c r="AQ24" s="191">
        <f t="shared" si="6"/>
        <v>0.98</v>
      </c>
      <c r="AR24" s="121">
        <f t="shared" ref="AR24:AR26" si="11">AVERAGE(X24,AC24,AH24,AM24)</f>
        <v>0.74790000000000001</v>
      </c>
      <c r="AS24" s="61">
        <f t="shared" si="9"/>
        <v>0.76316326530612244</v>
      </c>
      <c r="AT24" s="206" t="s">
        <v>276</v>
      </c>
      <c r="AU24" s="151"/>
    </row>
    <row r="25" spans="1:47" s="69" customFormat="1" ht="158.25" customHeight="1" x14ac:dyDescent="0.25">
      <c r="A25" s="70">
        <v>4</v>
      </c>
      <c r="B25" s="59" t="s">
        <v>47</v>
      </c>
      <c r="C25" s="62" t="s">
        <v>60</v>
      </c>
      <c r="D25" s="58">
        <v>7</v>
      </c>
      <c r="E25" s="71" t="s">
        <v>82</v>
      </c>
      <c r="F25" s="58" t="s">
        <v>49</v>
      </c>
      <c r="G25" s="71" t="s">
        <v>83</v>
      </c>
      <c r="H25" s="71" t="s">
        <v>84</v>
      </c>
      <c r="I25" s="72">
        <v>1</v>
      </c>
      <c r="J25" s="73" t="s">
        <v>78</v>
      </c>
      <c r="K25" s="54" t="s">
        <v>53</v>
      </c>
      <c r="L25" s="74">
        <v>1</v>
      </c>
      <c r="M25" s="74">
        <v>1</v>
      </c>
      <c r="N25" s="74">
        <v>1</v>
      </c>
      <c r="O25" s="74">
        <v>1</v>
      </c>
      <c r="P25" s="76">
        <f t="shared" si="0"/>
        <v>1</v>
      </c>
      <c r="Q25" s="77" t="s">
        <v>64</v>
      </c>
      <c r="R25" s="78" t="s">
        <v>79</v>
      </c>
      <c r="S25" s="82" t="s">
        <v>85</v>
      </c>
      <c r="T25" s="54" t="s">
        <v>57</v>
      </c>
      <c r="U25" s="79" t="s">
        <v>59</v>
      </c>
      <c r="V25" s="81" t="s">
        <v>86</v>
      </c>
      <c r="W25" s="67">
        <f t="shared" si="7"/>
        <v>1</v>
      </c>
      <c r="X25" s="121">
        <f>202/204</f>
        <v>0.99019607843137258</v>
      </c>
      <c r="Y25" s="116">
        <f t="shared" si="10"/>
        <v>0.99019607843137258</v>
      </c>
      <c r="Z25" s="109" t="s">
        <v>209</v>
      </c>
      <c r="AA25" s="112" t="s">
        <v>206</v>
      </c>
      <c r="AB25" s="67">
        <f t="shared" si="1"/>
        <v>1</v>
      </c>
      <c r="AC25" s="121">
        <v>0.99019999999999997</v>
      </c>
      <c r="AD25" s="116">
        <f t="shared" si="8"/>
        <v>0.99019999999999997</v>
      </c>
      <c r="AE25" s="109" t="s">
        <v>239</v>
      </c>
      <c r="AF25" s="182" t="s">
        <v>206</v>
      </c>
      <c r="AG25" s="191">
        <f t="shared" si="2"/>
        <v>1</v>
      </c>
      <c r="AH25" s="121">
        <v>0.99160000000000004</v>
      </c>
      <c r="AI25" s="61">
        <f t="shared" si="3"/>
        <v>0.99160000000000004</v>
      </c>
      <c r="AJ25" s="156" t="s">
        <v>266</v>
      </c>
      <c r="AK25" s="113" t="s">
        <v>206</v>
      </c>
      <c r="AL25" s="67">
        <f t="shared" si="4"/>
        <v>1</v>
      </c>
      <c r="AM25" s="62">
        <v>0</v>
      </c>
      <c r="AN25" s="55">
        <f t="shared" si="5"/>
        <v>0</v>
      </c>
      <c r="AO25" s="58"/>
      <c r="AP25" s="199"/>
      <c r="AQ25" s="191">
        <f t="shared" si="6"/>
        <v>1</v>
      </c>
      <c r="AR25" s="121">
        <f t="shared" si="11"/>
        <v>0.74299901960784309</v>
      </c>
      <c r="AS25" s="61">
        <f t="shared" si="9"/>
        <v>0.74299901960784309</v>
      </c>
      <c r="AT25" s="206" t="s">
        <v>277</v>
      </c>
      <c r="AU25" s="151"/>
    </row>
    <row r="26" spans="1:47" s="69" customFormat="1" ht="320.25" customHeight="1" x14ac:dyDescent="0.25">
      <c r="A26" s="70">
        <v>4</v>
      </c>
      <c r="B26" s="59" t="s">
        <v>47</v>
      </c>
      <c r="C26" s="62" t="s">
        <v>60</v>
      </c>
      <c r="D26" s="58">
        <v>8</v>
      </c>
      <c r="E26" s="71" t="s">
        <v>87</v>
      </c>
      <c r="F26" s="58" t="s">
        <v>49</v>
      </c>
      <c r="G26" s="71" t="s">
        <v>88</v>
      </c>
      <c r="H26" s="71" t="s">
        <v>89</v>
      </c>
      <c r="I26" s="72">
        <v>0.95</v>
      </c>
      <c r="J26" s="73" t="s">
        <v>78</v>
      </c>
      <c r="K26" s="54" t="s">
        <v>53</v>
      </c>
      <c r="L26" s="74">
        <v>0.95</v>
      </c>
      <c r="M26" s="74">
        <v>1</v>
      </c>
      <c r="N26" s="74">
        <v>1</v>
      </c>
      <c r="O26" s="74">
        <v>1</v>
      </c>
      <c r="P26" s="76">
        <f t="shared" si="0"/>
        <v>1</v>
      </c>
      <c r="Q26" s="77" t="s">
        <v>64</v>
      </c>
      <c r="R26" s="83" t="s">
        <v>90</v>
      </c>
      <c r="S26" s="71" t="s">
        <v>85</v>
      </c>
      <c r="T26" s="54" t="s">
        <v>57</v>
      </c>
      <c r="U26" s="79" t="s">
        <v>91</v>
      </c>
      <c r="V26" s="81" t="s">
        <v>85</v>
      </c>
      <c r="W26" s="67">
        <f t="shared" si="7"/>
        <v>0.95</v>
      </c>
      <c r="X26" s="121">
        <v>1</v>
      </c>
      <c r="Y26" s="116">
        <f t="shared" si="10"/>
        <v>1</v>
      </c>
      <c r="Z26" s="109" t="s">
        <v>215</v>
      </c>
      <c r="AA26" s="113" t="s">
        <v>216</v>
      </c>
      <c r="AB26" s="67">
        <f t="shared" si="1"/>
        <v>1</v>
      </c>
      <c r="AC26" s="121">
        <v>1</v>
      </c>
      <c r="AD26" s="116">
        <f t="shared" si="8"/>
        <v>1</v>
      </c>
      <c r="AE26" s="134" t="s">
        <v>240</v>
      </c>
      <c r="AF26" s="182" t="s">
        <v>241</v>
      </c>
      <c r="AG26" s="191">
        <f t="shared" si="2"/>
        <v>1</v>
      </c>
      <c r="AH26" s="62">
        <v>0.96</v>
      </c>
      <c r="AI26" s="61">
        <f t="shared" si="3"/>
        <v>0.96</v>
      </c>
      <c r="AJ26" s="109" t="s">
        <v>286</v>
      </c>
      <c r="AK26" s="113" t="s">
        <v>285</v>
      </c>
      <c r="AL26" s="67">
        <f t="shared" si="4"/>
        <v>1</v>
      </c>
      <c r="AM26" s="62">
        <v>0</v>
      </c>
      <c r="AN26" s="55">
        <f t="shared" si="5"/>
        <v>0</v>
      </c>
      <c r="AO26" s="58"/>
      <c r="AP26" s="199"/>
      <c r="AQ26" s="191">
        <f t="shared" si="6"/>
        <v>1</v>
      </c>
      <c r="AR26" s="121">
        <f t="shared" si="11"/>
        <v>0.74</v>
      </c>
      <c r="AS26" s="61">
        <f t="shared" si="9"/>
        <v>0.74</v>
      </c>
      <c r="AT26" s="113" t="s">
        <v>267</v>
      </c>
      <c r="AU26" s="151"/>
    </row>
    <row r="27" spans="1:47" s="69" customFormat="1" ht="145.5" customHeight="1" x14ac:dyDescent="0.25">
      <c r="A27" s="70">
        <v>4</v>
      </c>
      <c r="B27" s="59" t="s">
        <v>47</v>
      </c>
      <c r="C27" s="58" t="s">
        <v>92</v>
      </c>
      <c r="D27" s="58">
        <v>9</v>
      </c>
      <c r="E27" s="84" t="s">
        <v>132</v>
      </c>
      <c r="F27" s="73" t="s">
        <v>75</v>
      </c>
      <c r="G27" s="84" t="s">
        <v>93</v>
      </c>
      <c r="H27" s="84" t="s">
        <v>94</v>
      </c>
      <c r="I27" s="58" t="s">
        <v>95</v>
      </c>
      <c r="J27" s="85" t="s">
        <v>96</v>
      </c>
      <c r="K27" s="84" t="s">
        <v>97</v>
      </c>
      <c r="L27" s="58">
        <v>2160</v>
      </c>
      <c r="M27" s="58">
        <v>2160</v>
      </c>
      <c r="N27" s="58">
        <v>2160</v>
      </c>
      <c r="O27" s="58">
        <v>2160</v>
      </c>
      <c r="P27" s="86">
        <f t="shared" ref="P27:P32" si="12">SUM(L27:O27)</f>
        <v>8640</v>
      </c>
      <c r="Q27" s="87" t="s">
        <v>64</v>
      </c>
      <c r="R27" s="88" t="s">
        <v>98</v>
      </c>
      <c r="S27" s="84" t="s">
        <v>99</v>
      </c>
      <c r="T27" s="84" t="s">
        <v>100</v>
      </c>
      <c r="U27" s="89" t="s">
        <v>102</v>
      </c>
      <c r="V27" s="90" t="s">
        <v>101</v>
      </c>
      <c r="W27" s="91">
        <f t="shared" si="7"/>
        <v>2160</v>
      </c>
      <c r="X27" s="86">
        <v>703</v>
      </c>
      <c r="Y27" s="116">
        <f t="shared" si="10"/>
        <v>0.32546296296296295</v>
      </c>
      <c r="Z27" s="109" t="s">
        <v>268</v>
      </c>
      <c r="AA27" s="113" t="s">
        <v>210</v>
      </c>
      <c r="AB27" s="91">
        <f t="shared" si="1"/>
        <v>2160</v>
      </c>
      <c r="AC27" s="86">
        <v>3575</v>
      </c>
      <c r="AD27" s="116">
        <f t="shared" si="8"/>
        <v>1</v>
      </c>
      <c r="AE27" s="109" t="s">
        <v>269</v>
      </c>
      <c r="AF27" s="182" t="s">
        <v>210</v>
      </c>
      <c r="AG27" s="192">
        <f t="shared" si="2"/>
        <v>2160</v>
      </c>
      <c r="AH27" s="86">
        <v>6468</v>
      </c>
      <c r="AI27" s="61">
        <f t="shared" si="3"/>
        <v>1</v>
      </c>
      <c r="AJ27" s="109" t="s">
        <v>278</v>
      </c>
      <c r="AK27" s="113" t="s">
        <v>210</v>
      </c>
      <c r="AL27" s="91">
        <f t="shared" si="4"/>
        <v>2160</v>
      </c>
      <c r="AM27" s="86"/>
      <c r="AN27" s="55">
        <f t="shared" si="5"/>
        <v>0</v>
      </c>
      <c r="AO27" s="58"/>
      <c r="AP27" s="199"/>
      <c r="AQ27" s="207">
        <f t="shared" si="6"/>
        <v>8640</v>
      </c>
      <c r="AR27" s="204">
        <f>+X27+AC27+AH27+AM27</f>
        <v>10746</v>
      </c>
      <c r="AS27" s="61">
        <f t="shared" si="9"/>
        <v>1</v>
      </c>
      <c r="AT27" s="113" t="s">
        <v>282</v>
      </c>
      <c r="AU27" s="151"/>
    </row>
    <row r="28" spans="1:47" s="69" customFormat="1" ht="146.25" customHeight="1" x14ac:dyDescent="0.25">
      <c r="A28" s="70">
        <v>4</v>
      </c>
      <c r="B28" s="59" t="s">
        <v>47</v>
      </c>
      <c r="C28" s="58" t="s">
        <v>92</v>
      </c>
      <c r="D28" s="58">
        <v>10</v>
      </c>
      <c r="E28" s="84" t="s">
        <v>133</v>
      </c>
      <c r="F28" s="58" t="s">
        <v>49</v>
      </c>
      <c r="G28" s="84" t="s">
        <v>103</v>
      </c>
      <c r="H28" s="84" t="s">
        <v>104</v>
      </c>
      <c r="I28" s="58" t="s">
        <v>95</v>
      </c>
      <c r="J28" s="85" t="s">
        <v>96</v>
      </c>
      <c r="K28" s="84" t="s">
        <v>105</v>
      </c>
      <c r="L28" s="58">
        <v>1080</v>
      </c>
      <c r="M28" s="58">
        <v>1080</v>
      </c>
      <c r="N28" s="58">
        <v>1080</v>
      </c>
      <c r="O28" s="58">
        <v>1080</v>
      </c>
      <c r="P28" s="86">
        <f t="shared" si="12"/>
        <v>4320</v>
      </c>
      <c r="Q28" s="87" t="s">
        <v>64</v>
      </c>
      <c r="R28" s="88" t="s">
        <v>106</v>
      </c>
      <c r="S28" s="84" t="s">
        <v>99</v>
      </c>
      <c r="T28" s="84" t="s">
        <v>100</v>
      </c>
      <c r="U28" s="89" t="s">
        <v>102</v>
      </c>
      <c r="V28" s="90" t="s">
        <v>101</v>
      </c>
      <c r="W28" s="91">
        <f t="shared" si="7"/>
        <v>1080</v>
      </c>
      <c r="X28" s="86">
        <v>221</v>
      </c>
      <c r="Y28" s="116">
        <f t="shared" si="10"/>
        <v>0.20462962962962963</v>
      </c>
      <c r="Z28" s="109" t="s">
        <v>217</v>
      </c>
      <c r="AA28" s="113" t="s">
        <v>210</v>
      </c>
      <c r="AB28" s="91">
        <f t="shared" si="1"/>
        <v>1080</v>
      </c>
      <c r="AC28" s="86">
        <v>1775</v>
      </c>
      <c r="AD28" s="116">
        <f t="shared" si="8"/>
        <v>1</v>
      </c>
      <c r="AE28" s="109" t="s">
        <v>234</v>
      </c>
      <c r="AF28" s="182" t="s">
        <v>210</v>
      </c>
      <c r="AG28" s="192">
        <f t="shared" si="2"/>
        <v>1080</v>
      </c>
      <c r="AH28" s="86">
        <v>1501</v>
      </c>
      <c r="AI28" s="61">
        <f t="shared" si="3"/>
        <v>1</v>
      </c>
      <c r="AJ28" s="109" t="s">
        <v>279</v>
      </c>
      <c r="AK28" s="113" t="s">
        <v>210</v>
      </c>
      <c r="AL28" s="91">
        <f t="shared" si="4"/>
        <v>1080</v>
      </c>
      <c r="AM28" s="86"/>
      <c r="AN28" s="55">
        <f t="shared" si="5"/>
        <v>0</v>
      </c>
      <c r="AO28" s="58"/>
      <c r="AP28" s="199"/>
      <c r="AQ28" s="207">
        <f t="shared" si="6"/>
        <v>4320</v>
      </c>
      <c r="AR28" s="204">
        <f t="shared" ref="AR28:AR31" si="13">+X28+AC28+AH28+AM28</f>
        <v>3497</v>
      </c>
      <c r="AS28" s="61">
        <f t="shared" si="9"/>
        <v>0.80949074074074079</v>
      </c>
      <c r="AT28" s="113" t="s">
        <v>257</v>
      </c>
      <c r="AU28" s="151"/>
    </row>
    <row r="29" spans="1:47" s="69" customFormat="1" ht="145.5" customHeight="1" x14ac:dyDescent="0.25">
      <c r="A29" s="70">
        <v>4</v>
      </c>
      <c r="B29" s="59" t="s">
        <v>47</v>
      </c>
      <c r="C29" s="58" t="s">
        <v>92</v>
      </c>
      <c r="D29" s="58">
        <v>11</v>
      </c>
      <c r="E29" s="84" t="s">
        <v>134</v>
      </c>
      <c r="F29" s="58" t="s">
        <v>49</v>
      </c>
      <c r="G29" s="84" t="s">
        <v>107</v>
      </c>
      <c r="H29" s="84" t="s">
        <v>108</v>
      </c>
      <c r="I29" s="58" t="s">
        <v>95</v>
      </c>
      <c r="J29" s="85" t="s">
        <v>96</v>
      </c>
      <c r="K29" s="84" t="s">
        <v>109</v>
      </c>
      <c r="L29" s="58">
        <v>27</v>
      </c>
      <c r="M29" s="58">
        <v>60</v>
      </c>
      <c r="N29" s="58">
        <v>69</v>
      </c>
      <c r="O29" s="58">
        <v>29</v>
      </c>
      <c r="P29" s="86">
        <f t="shared" si="12"/>
        <v>185</v>
      </c>
      <c r="Q29" s="87" t="s">
        <v>64</v>
      </c>
      <c r="R29" s="88" t="s">
        <v>110</v>
      </c>
      <c r="S29" s="84" t="s">
        <v>111</v>
      </c>
      <c r="T29" s="84" t="s">
        <v>100</v>
      </c>
      <c r="U29" s="89" t="s">
        <v>102</v>
      </c>
      <c r="V29" s="90" t="s">
        <v>112</v>
      </c>
      <c r="W29" s="91">
        <f t="shared" si="7"/>
        <v>27</v>
      </c>
      <c r="X29" s="86">
        <v>5</v>
      </c>
      <c r="Y29" s="116">
        <f t="shared" si="10"/>
        <v>0.18518518518518517</v>
      </c>
      <c r="Z29" s="109" t="s">
        <v>227</v>
      </c>
      <c r="AA29" s="113" t="s">
        <v>210</v>
      </c>
      <c r="AB29" s="91">
        <f t="shared" si="1"/>
        <v>60</v>
      </c>
      <c r="AC29" s="86">
        <v>31</v>
      </c>
      <c r="AD29" s="116">
        <f t="shared" si="8"/>
        <v>0.51666666666666672</v>
      </c>
      <c r="AE29" s="109" t="s">
        <v>235</v>
      </c>
      <c r="AF29" s="182" t="s">
        <v>210</v>
      </c>
      <c r="AG29" s="192">
        <f t="shared" si="2"/>
        <v>69</v>
      </c>
      <c r="AH29" s="86">
        <v>40</v>
      </c>
      <c r="AI29" s="61">
        <f t="shared" si="3"/>
        <v>0.57971014492753625</v>
      </c>
      <c r="AJ29" s="109" t="s">
        <v>280</v>
      </c>
      <c r="AK29" s="113" t="s">
        <v>210</v>
      </c>
      <c r="AL29" s="91">
        <f t="shared" si="4"/>
        <v>29</v>
      </c>
      <c r="AM29" s="86"/>
      <c r="AN29" s="55">
        <f t="shared" si="5"/>
        <v>0</v>
      </c>
      <c r="AO29" s="58"/>
      <c r="AP29" s="199"/>
      <c r="AQ29" s="207">
        <f t="shared" si="6"/>
        <v>185</v>
      </c>
      <c r="AR29" s="204">
        <f t="shared" si="13"/>
        <v>76</v>
      </c>
      <c r="AS29" s="61">
        <f t="shared" si="9"/>
        <v>0.41081081081081083</v>
      </c>
      <c r="AT29" s="113" t="s">
        <v>258</v>
      </c>
      <c r="AU29" s="151"/>
    </row>
    <row r="30" spans="1:47" s="69" customFormat="1" ht="88.5" customHeight="1" x14ac:dyDescent="0.25">
      <c r="A30" s="70">
        <v>4</v>
      </c>
      <c r="B30" s="59" t="s">
        <v>47</v>
      </c>
      <c r="C30" s="58" t="s">
        <v>92</v>
      </c>
      <c r="D30" s="58">
        <v>12</v>
      </c>
      <c r="E30" s="84" t="s">
        <v>135</v>
      </c>
      <c r="F30" s="73" t="s">
        <v>75</v>
      </c>
      <c r="G30" s="84" t="s">
        <v>113</v>
      </c>
      <c r="H30" s="84" t="s">
        <v>114</v>
      </c>
      <c r="I30" s="58" t="s">
        <v>95</v>
      </c>
      <c r="J30" s="85" t="s">
        <v>96</v>
      </c>
      <c r="K30" s="84" t="s">
        <v>115</v>
      </c>
      <c r="L30" s="58">
        <v>25</v>
      </c>
      <c r="M30" s="58">
        <v>108</v>
      </c>
      <c r="N30" s="58">
        <v>117</v>
      </c>
      <c r="O30" s="58">
        <v>40</v>
      </c>
      <c r="P30" s="86">
        <f t="shared" si="12"/>
        <v>290</v>
      </c>
      <c r="Q30" s="87" t="s">
        <v>64</v>
      </c>
      <c r="R30" s="88" t="s">
        <v>110</v>
      </c>
      <c r="S30" s="84" t="s">
        <v>111</v>
      </c>
      <c r="T30" s="84" t="s">
        <v>100</v>
      </c>
      <c r="U30" s="89" t="s">
        <v>102</v>
      </c>
      <c r="V30" s="90" t="s">
        <v>112</v>
      </c>
      <c r="W30" s="91">
        <f t="shared" si="7"/>
        <v>25</v>
      </c>
      <c r="X30" s="86">
        <v>39</v>
      </c>
      <c r="Y30" s="116">
        <f t="shared" si="10"/>
        <v>1</v>
      </c>
      <c r="Z30" s="109" t="s">
        <v>218</v>
      </c>
      <c r="AA30" s="113" t="s">
        <v>210</v>
      </c>
      <c r="AB30" s="91">
        <f t="shared" si="1"/>
        <v>108</v>
      </c>
      <c r="AC30" s="86">
        <v>138</v>
      </c>
      <c r="AD30" s="116">
        <f t="shared" si="8"/>
        <v>1</v>
      </c>
      <c r="AE30" s="109" t="s">
        <v>236</v>
      </c>
      <c r="AF30" s="182" t="s">
        <v>210</v>
      </c>
      <c r="AG30" s="192">
        <f t="shared" si="2"/>
        <v>117</v>
      </c>
      <c r="AH30" s="86">
        <v>33</v>
      </c>
      <c r="AI30" s="61">
        <f t="shared" si="3"/>
        <v>0.28205128205128205</v>
      </c>
      <c r="AJ30" s="109" t="s">
        <v>281</v>
      </c>
      <c r="AK30" s="113" t="s">
        <v>210</v>
      </c>
      <c r="AL30" s="91">
        <f t="shared" si="4"/>
        <v>40</v>
      </c>
      <c r="AM30" s="86"/>
      <c r="AN30" s="55">
        <f t="shared" si="5"/>
        <v>0</v>
      </c>
      <c r="AO30" s="58"/>
      <c r="AP30" s="199"/>
      <c r="AQ30" s="207">
        <f t="shared" si="6"/>
        <v>290</v>
      </c>
      <c r="AR30" s="204">
        <f t="shared" si="13"/>
        <v>210</v>
      </c>
      <c r="AS30" s="61">
        <f t="shared" si="9"/>
        <v>0.72413793103448276</v>
      </c>
      <c r="AT30" s="113" t="s">
        <v>259</v>
      </c>
      <c r="AU30" s="151"/>
    </row>
    <row r="31" spans="1:47" s="69" customFormat="1" ht="88.5" customHeight="1" x14ac:dyDescent="0.25">
      <c r="A31" s="70">
        <v>4</v>
      </c>
      <c r="B31" s="59" t="s">
        <v>47</v>
      </c>
      <c r="C31" s="58" t="s">
        <v>92</v>
      </c>
      <c r="D31" s="58">
        <v>13</v>
      </c>
      <c r="E31" s="84" t="s">
        <v>136</v>
      </c>
      <c r="F31" s="73" t="s">
        <v>75</v>
      </c>
      <c r="G31" s="84" t="s">
        <v>116</v>
      </c>
      <c r="H31" s="84" t="s">
        <v>117</v>
      </c>
      <c r="I31" s="58" t="s">
        <v>95</v>
      </c>
      <c r="J31" s="85" t="s">
        <v>96</v>
      </c>
      <c r="K31" s="84" t="s">
        <v>118</v>
      </c>
      <c r="L31" s="58">
        <v>15</v>
      </c>
      <c r="M31" s="58">
        <v>18</v>
      </c>
      <c r="N31" s="58">
        <v>18</v>
      </c>
      <c r="O31" s="58">
        <v>18</v>
      </c>
      <c r="P31" s="86">
        <f t="shared" si="12"/>
        <v>69</v>
      </c>
      <c r="Q31" s="87" t="s">
        <v>64</v>
      </c>
      <c r="R31" s="92" t="s">
        <v>119</v>
      </c>
      <c r="S31" s="84" t="s">
        <v>120</v>
      </c>
      <c r="T31" s="84" t="s">
        <v>100</v>
      </c>
      <c r="U31" s="84" t="s">
        <v>100</v>
      </c>
      <c r="V31" s="90" t="s">
        <v>119</v>
      </c>
      <c r="W31" s="91">
        <f t="shared" si="7"/>
        <v>15</v>
      </c>
      <c r="X31" s="86">
        <v>15</v>
      </c>
      <c r="Y31" s="116">
        <f t="shared" si="10"/>
        <v>1</v>
      </c>
      <c r="Z31" s="109" t="s">
        <v>220</v>
      </c>
      <c r="AA31" s="113"/>
      <c r="AB31" s="91">
        <f t="shared" si="1"/>
        <v>18</v>
      </c>
      <c r="AC31" s="86">
        <v>19</v>
      </c>
      <c r="AD31" s="116">
        <f t="shared" si="8"/>
        <v>1</v>
      </c>
      <c r="AE31" s="134" t="s">
        <v>242</v>
      </c>
      <c r="AF31" s="155" t="s">
        <v>243</v>
      </c>
      <c r="AG31" s="192">
        <f t="shared" si="2"/>
        <v>18</v>
      </c>
      <c r="AH31" s="86">
        <v>18</v>
      </c>
      <c r="AI31" s="61">
        <f t="shared" si="3"/>
        <v>1</v>
      </c>
      <c r="AJ31" s="109" t="s">
        <v>283</v>
      </c>
      <c r="AK31" s="135" t="s">
        <v>243</v>
      </c>
      <c r="AL31" s="91">
        <f t="shared" si="4"/>
        <v>18</v>
      </c>
      <c r="AM31" s="86"/>
      <c r="AN31" s="55">
        <f t="shared" si="5"/>
        <v>0</v>
      </c>
      <c r="AO31" s="58"/>
      <c r="AP31" s="199"/>
      <c r="AQ31" s="207">
        <f t="shared" si="6"/>
        <v>69</v>
      </c>
      <c r="AR31" s="204">
        <f t="shared" si="13"/>
        <v>52</v>
      </c>
      <c r="AS31" s="61">
        <f t="shared" si="9"/>
        <v>0.75362318840579712</v>
      </c>
      <c r="AT31" s="113" t="s">
        <v>270</v>
      </c>
      <c r="AU31" s="151"/>
    </row>
    <row r="32" spans="1:47" s="69" customFormat="1" ht="126.75" customHeight="1" thickBot="1" x14ac:dyDescent="0.3">
      <c r="A32" s="70">
        <v>4</v>
      </c>
      <c r="B32" s="59" t="s">
        <v>47</v>
      </c>
      <c r="C32" s="58" t="s">
        <v>92</v>
      </c>
      <c r="D32" s="58">
        <v>14</v>
      </c>
      <c r="E32" s="84" t="s">
        <v>137</v>
      </c>
      <c r="F32" s="73" t="s">
        <v>75</v>
      </c>
      <c r="G32" s="84" t="s">
        <v>121</v>
      </c>
      <c r="H32" s="84" t="s">
        <v>122</v>
      </c>
      <c r="I32" s="58" t="s">
        <v>95</v>
      </c>
      <c r="J32" s="85" t="s">
        <v>96</v>
      </c>
      <c r="K32" s="84" t="s">
        <v>118</v>
      </c>
      <c r="L32" s="58">
        <v>28</v>
      </c>
      <c r="M32" s="58">
        <v>39</v>
      </c>
      <c r="N32" s="58">
        <v>39</v>
      </c>
      <c r="O32" s="58">
        <v>36</v>
      </c>
      <c r="P32" s="86">
        <f t="shared" si="12"/>
        <v>142</v>
      </c>
      <c r="Q32" s="87" t="s">
        <v>64</v>
      </c>
      <c r="R32" s="92" t="s">
        <v>119</v>
      </c>
      <c r="S32" s="84" t="s">
        <v>120</v>
      </c>
      <c r="T32" s="84" t="s">
        <v>100</v>
      </c>
      <c r="U32" s="84" t="s">
        <v>100</v>
      </c>
      <c r="V32" s="90" t="s">
        <v>119</v>
      </c>
      <c r="W32" s="91">
        <f t="shared" si="7"/>
        <v>28</v>
      </c>
      <c r="X32" s="86">
        <v>31</v>
      </c>
      <c r="Y32" s="116">
        <f t="shared" si="10"/>
        <v>1</v>
      </c>
      <c r="Z32" s="109" t="s">
        <v>219</v>
      </c>
      <c r="AA32" s="113"/>
      <c r="AB32" s="91">
        <f t="shared" si="1"/>
        <v>39</v>
      </c>
      <c r="AC32" s="86">
        <v>41</v>
      </c>
      <c r="AD32" s="116">
        <f t="shared" si="8"/>
        <v>1</v>
      </c>
      <c r="AE32" s="134" t="s">
        <v>244</v>
      </c>
      <c r="AF32" s="155" t="s">
        <v>243</v>
      </c>
      <c r="AG32" s="193">
        <f t="shared" si="2"/>
        <v>39</v>
      </c>
      <c r="AH32" s="194">
        <v>39</v>
      </c>
      <c r="AI32" s="195">
        <f t="shared" si="3"/>
        <v>1</v>
      </c>
      <c r="AJ32" s="196" t="s">
        <v>284</v>
      </c>
      <c r="AK32" s="197" t="s">
        <v>243</v>
      </c>
      <c r="AL32" s="91">
        <f t="shared" si="4"/>
        <v>36</v>
      </c>
      <c r="AM32" s="86"/>
      <c r="AN32" s="55">
        <f t="shared" si="5"/>
        <v>0</v>
      </c>
      <c r="AO32" s="58"/>
      <c r="AP32" s="199"/>
      <c r="AQ32" s="208">
        <f t="shared" si="6"/>
        <v>142</v>
      </c>
      <c r="AR32" s="209">
        <v>117</v>
      </c>
      <c r="AS32" s="195">
        <f t="shared" si="9"/>
        <v>0.823943661971831</v>
      </c>
      <c r="AT32" s="210" t="s">
        <v>271</v>
      </c>
      <c r="AU32" s="151"/>
    </row>
    <row r="33" spans="1:49" s="25" customFormat="1" ht="16.5" thickBot="1" x14ac:dyDescent="0.3">
      <c r="A33" s="249" t="s">
        <v>123</v>
      </c>
      <c r="B33" s="250"/>
      <c r="C33" s="250"/>
      <c r="D33" s="250"/>
      <c r="E33" s="251"/>
      <c r="F33" s="44"/>
      <c r="G33" s="45"/>
      <c r="H33" s="45"/>
      <c r="I33" s="45"/>
      <c r="J33" s="45"/>
      <c r="K33" s="45"/>
      <c r="L33" s="45"/>
      <c r="M33" s="45"/>
      <c r="N33" s="45"/>
      <c r="O33" s="45"/>
      <c r="P33" s="45"/>
      <c r="Q33" s="45"/>
      <c r="R33" s="45"/>
      <c r="S33" s="45"/>
      <c r="T33" s="45"/>
      <c r="U33" s="45"/>
      <c r="V33" s="46"/>
      <c r="W33" s="252"/>
      <c r="X33" s="253"/>
      <c r="Y33" s="123">
        <f>AVERAGE(Y19:Y32)*80%</f>
        <v>0.57390095525389639</v>
      </c>
      <c r="Z33" s="226"/>
      <c r="AA33" s="227"/>
      <c r="AB33" s="254"/>
      <c r="AC33" s="253"/>
      <c r="AD33" s="122">
        <f>AVERAGE(AD19:AD32)*80%</f>
        <v>0.69260190476190486</v>
      </c>
      <c r="AE33" s="255"/>
      <c r="AF33" s="256"/>
      <c r="AG33" s="228"/>
      <c r="AH33" s="229"/>
      <c r="AI33" s="122">
        <f>AVERAGE(AI19:AI32)*80%</f>
        <v>0.72916351011307545</v>
      </c>
      <c r="AJ33" s="257"/>
      <c r="AK33" s="258"/>
      <c r="AL33" s="259"/>
      <c r="AM33" s="260"/>
      <c r="AN33" s="101">
        <f>AVERAGE(AN19:AN32)</f>
        <v>0</v>
      </c>
      <c r="AO33" s="226"/>
      <c r="AP33" s="227"/>
      <c r="AQ33" s="228"/>
      <c r="AR33" s="229"/>
      <c r="AS33" s="202">
        <f>AVERAGE(AS19:AS32)*80%</f>
        <v>0.61181815661055117</v>
      </c>
      <c r="AT33" s="203"/>
      <c r="AU33" s="24"/>
    </row>
    <row r="34" spans="1:49" s="34" customFormat="1" ht="158.25" customHeight="1" x14ac:dyDescent="0.25">
      <c r="A34" s="26">
        <v>7</v>
      </c>
      <c r="B34" s="27" t="s">
        <v>124</v>
      </c>
      <c r="C34" s="35" t="s">
        <v>139</v>
      </c>
      <c r="D34" s="26" t="s">
        <v>140</v>
      </c>
      <c r="E34" s="27" t="s">
        <v>141</v>
      </c>
      <c r="F34" s="27" t="s">
        <v>142</v>
      </c>
      <c r="G34" s="27" t="s">
        <v>143</v>
      </c>
      <c r="H34" s="27" t="s">
        <v>144</v>
      </c>
      <c r="I34" s="93" t="s">
        <v>145</v>
      </c>
      <c r="J34" s="27" t="s">
        <v>146</v>
      </c>
      <c r="K34" s="27" t="s">
        <v>147</v>
      </c>
      <c r="L34" s="28" t="s">
        <v>148</v>
      </c>
      <c r="M34" s="94">
        <v>0.8</v>
      </c>
      <c r="N34" s="28" t="s">
        <v>148</v>
      </c>
      <c r="O34" s="94">
        <v>0.8</v>
      </c>
      <c r="P34" s="95">
        <v>0.8</v>
      </c>
      <c r="Q34" s="29" t="s">
        <v>64</v>
      </c>
      <c r="R34" s="30" t="s">
        <v>149</v>
      </c>
      <c r="S34" s="27" t="s">
        <v>150</v>
      </c>
      <c r="T34" s="27" t="s">
        <v>151</v>
      </c>
      <c r="U34" s="31" t="s">
        <v>152</v>
      </c>
      <c r="V34" s="32" t="s">
        <v>153</v>
      </c>
      <c r="W34" s="33" t="str">
        <f>L34</f>
        <v>No programada</v>
      </c>
      <c r="X34" s="28" t="s">
        <v>148</v>
      </c>
      <c r="Y34" s="118" t="s">
        <v>148</v>
      </c>
      <c r="Z34" s="110" t="s">
        <v>207</v>
      </c>
      <c r="AA34" s="139" t="s">
        <v>148</v>
      </c>
      <c r="AB34" s="142">
        <f>M34</f>
        <v>0.8</v>
      </c>
      <c r="AC34" s="143">
        <v>1</v>
      </c>
      <c r="AD34" s="144">
        <f t="shared" si="8"/>
        <v>1</v>
      </c>
      <c r="AE34" s="145" t="s">
        <v>245</v>
      </c>
      <c r="AF34" s="157" t="s">
        <v>246</v>
      </c>
      <c r="AG34" s="162" t="str">
        <f>N34</f>
        <v>No programada</v>
      </c>
      <c r="AH34" s="163" t="s">
        <v>148</v>
      </c>
      <c r="AI34" s="163" t="s">
        <v>148</v>
      </c>
      <c r="AJ34" s="164" t="s">
        <v>148</v>
      </c>
      <c r="AK34" s="165" t="s">
        <v>148</v>
      </c>
      <c r="AL34" s="96">
        <f>P34</f>
        <v>0.8</v>
      </c>
      <c r="AM34" s="28"/>
      <c r="AN34" s="102">
        <v>0</v>
      </c>
      <c r="AO34" s="28"/>
      <c r="AP34" s="158"/>
      <c r="AQ34" s="176">
        <f>P34</f>
        <v>0.8</v>
      </c>
      <c r="AR34" s="177">
        <v>0.5</v>
      </c>
      <c r="AS34" s="144">
        <f t="shared" si="9"/>
        <v>0.625</v>
      </c>
      <c r="AT34" s="178" t="s">
        <v>245</v>
      </c>
      <c r="AU34" s="174"/>
    </row>
    <row r="35" spans="1:49" s="131" customFormat="1" ht="95.25" customHeight="1" x14ac:dyDescent="0.3">
      <c r="A35" s="35">
        <v>7</v>
      </c>
      <c r="B35" s="36" t="s">
        <v>124</v>
      </c>
      <c r="C35" s="35" t="s">
        <v>139</v>
      </c>
      <c r="D35" s="35" t="s">
        <v>154</v>
      </c>
      <c r="E35" s="36" t="s">
        <v>155</v>
      </c>
      <c r="F35" s="36" t="s">
        <v>142</v>
      </c>
      <c r="G35" s="36" t="s">
        <v>156</v>
      </c>
      <c r="H35" s="36" t="s">
        <v>157</v>
      </c>
      <c r="I35" s="36" t="s">
        <v>158</v>
      </c>
      <c r="J35" s="36" t="s">
        <v>146</v>
      </c>
      <c r="K35" s="36" t="s">
        <v>159</v>
      </c>
      <c r="L35" s="127">
        <v>1</v>
      </c>
      <c r="M35" s="127">
        <v>1</v>
      </c>
      <c r="N35" s="127">
        <v>1</v>
      </c>
      <c r="O35" s="127">
        <v>1</v>
      </c>
      <c r="P35" s="128">
        <v>1</v>
      </c>
      <c r="Q35" s="37" t="s">
        <v>64</v>
      </c>
      <c r="R35" s="38" t="s">
        <v>160</v>
      </c>
      <c r="S35" s="36" t="s">
        <v>161</v>
      </c>
      <c r="T35" s="27" t="s">
        <v>151</v>
      </c>
      <c r="U35" s="31" t="s">
        <v>162</v>
      </c>
      <c r="V35" s="37" t="s">
        <v>163</v>
      </c>
      <c r="W35" s="129">
        <f t="shared" ref="W35:W39" si="14">L35</f>
        <v>1</v>
      </c>
      <c r="X35" s="115">
        <v>1</v>
      </c>
      <c r="Y35" s="130">
        <f t="shared" ref="Y35:Y39" si="15">IF(X35/W35&gt;100%,100%,X35/W35)</f>
        <v>1</v>
      </c>
      <c r="Z35" s="110" t="s">
        <v>226</v>
      </c>
      <c r="AA35" s="140"/>
      <c r="AB35" s="103">
        <f t="shared" ref="AB35:AB39" si="16">M35</f>
        <v>1</v>
      </c>
      <c r="AC35" s="115">
        <v>1</v>
      </c>
      <c r="AD35" s="117">
        <f t="shared" si="8"/>
        <v>1</v>
      </c>
      <c r="AE35" s="110" t="s">
        <v>247</v>
      </c>
      <c r="AF35" s="140" t="s">
        <v>248</v>
      </c>
      <c r="AG35" s="166">
        <f t="shared" ref="AG35:AG39" si="17">N35</f>
        <v>1</v>
      </c>
      <c r="AH35" s="136">
        <v>1</v>
      </c>
      <c r="AI35" s="118">
        <v>1</v>
      </c>
      <c r="AJ35" s="137" t="s">
        <v>272</v>
      </c>
      <c r="AK35" s="167" t="s">
        <v>248</v>
      </c>
      <c r="AL35" s="96">
        <f t="shared" ref="AL35:AL39" si="18">P35</f>
        <v>1</v>
      </c>
      <c r="AM35" s="115">
        <v>0</v>
      </c>
      <c r="AN35" s="102">
        <v>0</v>
      </c>
      <c r="AO35" s="28"/>
      <c r="AP35" s="158"/>
      <c r="AQ35" s="179">
        <f t="shared" ref="AQ35:AQ39" si="19">P35</f>
        <v>1</v>
      </c>
      <c r="AR35" s="138">
        <f t="shared" ref="AR35" si="20">AVERAGE(X35,AC35,AH35,AM35)</f>
        <v>0.75</v>
      </c>
      <c r="AS35" s="130">
        <f t="shared" si="9"/>
        <v>0.75</v>
      </c>
      <c r="AT35" s="167" t="s">
        <v>247</v>
      </c>
      <c r="AU35" s="174"/>
    </row>
    <row r="36" spans="1:49" s="131" customFormat="1" ht="105" x14ac:dyDescent="0.3">
      <c r="A36" s="35">
        <v>7</v>
      </c>
      <c r="B36" s="36" t="s">
        <v>124</v>
      </c>
      <c r="C36" s="35" t="s">
        <v>164</v>
      </c>
      <c r="D36" s="35" t="s">
        <v>165</v>
      </c>
      <c r="E36" s="36" t="s">
        <v>166</v>
      </c>
      <c r="F36" s="36" t="s">
        <v>142</v>
      </c>
      <c r="G36" s="36" t="s">
        <v>167</v>
      </c>
      <c r="H36" s="36" t="s">
        <v>168</v>
      </c>
      <c r="I36" s="36" t="s">
        <v>158</v>
      </c>
      <c r="J36" s="36" t="s">
        <v>146</v>
      </c>
      <c r="K36" s="36" t="s">
        <v>169</v>
      </c>
      <c r="L36" s="28" t="s">
        <v>148</v>
      </c>
      <c r="M36" s="94">
        <v>1</v>
      </c>
      <c r="N36" s="94">
        <v>1</v>
      </c>
      <c r="O36" s="94">
        <v>1</v>
      </c>
      <c r="P36" s="95">
        <v>1</v>
      </c>
      <c r="Q36" s="99" t="s">
        <v>64</v>
      </c>
      <c r="R36" s="38" t="s">
        <v>170</v>
      </c>
      <c r="S36" s="36" t="s">
        <v>171</v>
      </c>
      <c r="T36" s="27" t="s">
        <v>151</v>
      </c>
      <c r="U36" s="31" t="s">
        <v>172</v>
      </c>
      <c r="V36" s="37" t="s">
        <v>173</v>
      </c>
      <c r="W36" s="33" t="str">
        <f t="shared" si="14"/>
        <v>No programada</v>
      </c>
      <c r="X36" s="35" t="s">
        <v>148</v>
      </c>
      <c r="Y36" s="118" t="s">
        <v>148</v>
      </c>
      <c r="Z36" s="110" t="s">
        <v>207</v>
      </c>
      <c r="AA36" s="139" t="s">
        <v>148</v>
      </c>
      <c r="AB36" s="103">
        <f t="shared" si="16"/>
        <v>1</v>
      </c>
      <c r="AC36" s="136">
        <v>1</v>
      </c>
      <c r="AD36" s="120">
        <f t="shared" si="8"/>
        <v>1</v>
      </c>
      <c r="AE36" s="137" t="s">
        <v>251</v>
      </c>
      <c r="AF36" s="140" t="s">
        <v>252</v>
      </c>
      <c r="AG36" s="168">
        <f t="shared" si="17"/>
        <v>1</v>
      </c>
      <c r="AH36" s="136">
        <v>1</v>
      </c>
      <c r="AI36" s="118">
        <v>1</v>
      </c>
      <c r="AJ36" s="137" t="s">
        <v>273</v>
      </c>
      <c r="AK36" s="140" t="s">
        <v>252</v>
      </c>
      <c r="AL36" s="96">
        <f t="shared" si="18"/>
        <v>1</v>
      </c>
      <c r="AM36" s="115">
        <v>0</v>
      </c>
      <c r="AN36" s="102">
        <v>0</v>
      </c>
      <c r="AO36" s="28"/>
      <c r="AP36" s="158"/>
      <c r="AQ36" s="179">
        <f t="shared" si="19"/>
        <v>1</v>
      </c>
      <c r="AR36" s="138">
        <f>AVERAGE(AC36,AH36,AM36)</f>
        <v>0.66666666666666663</v>
      </c>
      <c r="AS36" s="120">
        <f t="shared" si="9"/>
        <v>0.66666666666666663</v>
      </c>
      <c r="AT36" s="167" t="s">
        <v>273</v>
      </c>
      <c r="AU36" s="174"/>
    </row>
    <row r="37" spans="1:49" s="131" customFormat="1" ht="105" x14ac:dyDescent="0.3">
      <c r="A37" s="35">
        <v>7</v>
      </c>
      <c r="B37" s="36" t="s">
        <v>124</v>
      </c>
      <c r="C37" s="35" t="s">
        <v>139</v>
      </c>
      <c r="D37" s="35" t="s">
        <v>174</v>
      </c>
      <c r="E37" s="36" t="s">
        <v>175</v>
      </c>
      <c r="F37" s="36" t="s">
        <v>142</v>
      </c>
      <c r="G37" s="36" t="s">
        <v>176</v>
      </c>
      <c r="H37" s="36" t="s">
        <v>177</v>
      </c>
      <c r="I37" s="36" t="s">
        <v>158</v>
      </c>
      <c r="J37" s="36" t="s">
        <v>146</v>
      </c>
      <c r="K37" s="36" t="s">
        <v>178</v>
      </c>
      <c r="L37" s="94">
        <v>1</v>
      </c>
      <c r="M37" s="28" t="s">
        <v>148</v>
      </c>
      <c r="N37" s="28" t="s">
        <v>148</v>
      </c>
      <c r="O37" s="94">
        <v>1</v>
      </c>
      <c r="P37" s="95">
        <v>1</v>
      </c>
      <c r="Q37" s="99" t="s">
        <v>64</v>
      </c>
      <c r="R37" s="38" t="s">
        <v>179</v>
      </c>
      <c r="S37" s="36" t="s">
        <v>180</v>
      </c>
      <c r="T37" s="27" t="s">
        <v>151</v>
      </c>
      <c r="U37" s="31" t="s">
        <v>162</v>
      </c>
      <c r="V37" s="37" t="s">
        <v>180</v>
      </c>
      <c r="W37" s="98">
        <f t="shared" si="14"/>
        <v>1</v>
      </c>
      <c r="X37" s="119">
        <v>1</v>
      </c>
      <c r="Y37" s="120">
        <f t="shared" si="15"/>
        <v>1</v>
      </c>
      <c r="Z37" s="126" t="s">
        <v>221</v>
      </c>
      <c r="AA37" s="141" t="s">
        <v>222</v>
      </c>
      <c r="AB37" s="103" t="str">
        <f t="shared" si="16"/>
        <v>No programada</v>
      </c>
      <c r="AC37" s="35" t="s">
        <v>148</v>
      </c>
      <c r="AD37" s="35" t="s">
        <v>148</v>
      </c>
      <c r="AE37" s="36" t="s">
        <v>253</v>
      </c>
      <c r="AF37" s="158" t="s">
        <v>148</v>
      </c>
      <c r="AG37" s="169" t="str">
        <f t="shared" si="17"/>
        <v>No programada</v>
      </c>
      <c r="AH37" s="118" t="s">
        <v>148</v>
      </c>
      <c r="AI37" s="118" t="s">
        <v>148</v>
      </c>
      <c r="AJ37" s="161" t="s">
        <v>148</v>
      </c>
      <c r="AK37" s="170" t="s">
        <v>148</v>
      </c>
      <c r="AL37" s="96">
        <f t="shared" si="18"/>
        <v>1</v>
      </c>
      <c r="AM37" s="28"/>
      <c r="AN37" s="102">
        <v>0</v>
      </c>
      <c r="AO37" s="28"/>
      <c r="AP37" s="158"/>
      <c r="AQ37" s="179">
        <f t="shared" si="19"/>
        <v>1</v>
      </c>
      <c r="AR37" s="136">
        <v>0.5</v>
      </c>
      <c r="AS37" s="120">
        <f t="shared" si="9"/>
        <v>0.5</v>
      </c>
      <c r="AT37" s="180" t="s">
        <v>221</v>
      </c>
      <c r="AU37" s="174"/>
    </row>
    <row r="38" spans="1:49" s="131" customFormat="1" ht="118.5" customHeight="1" x14ac:dyDescent="0.3">
      <c r="A38" s="35">
        <v>5</v>
      </c>
      <c r="B38" s="36" t="s">
        <v>181</v>
      </c>
      <c r="C38" s="35" t="s">
        <v>182</v>
      </c>
      <c r="D38" s="35" t="s">
        <v>183</v>
      </c>
      <c r="E38" s="36" t="s">
        <v>184</v>
      </c>
      <c r="F38" s="36" t="s">
        <v>142</v>
      </c>
      <c r="G38" s="36" t="s">
        <v>185</v>
      </c>
      <c r="H38" s="36" t="s">
        <v>186</v>
      </c>
      <c r="I38" s="36" t="s">
        <v>158</v>
      </c>
      <c r="J38" s="36" t="s">
        <v>52</v>
      </c>
      <c r="K38" s="36" t="s">
        <v>185</v>
      </c>
      <c r="L38" s="94">
        <v>0.33</v>
      </c>
      <c r="M38" s="94">
        <v>0.67</v>
      </c>
      <c r="N38" s="94">
        <v>0.84</v>
      </c>
      <c r="O38" s="94">
        <v>1</v>
      </c>
      <c r="P38" s="95">
        <v>1</v>
      </c>
      <c r="Q38" s="99" t="s">
        <v>64</v>
      </c>
      <c r="R38" s="38" t="s">
        <v>187</v>
      </c>
      <c r="S38" s="36" t="s">
        <v>188</v>
      </c>
      <c r="T38" s="27" t="s">
        <v>151</v>
      </c>
      <c r="U38" s="31" t="s">
        <v>189</v>
      </c>
      <c r="V38" s="37" t="s">
        <v>190</v>
      </c>
      <c r="W38" s="97">
        <f t="shared" si="14"/>
        <v>0.33</v>
      </c>
      <c r="X38" s="115">
        <v>0.33</v>
      </c>
      <c r="Y38" s="117">
        <f t="shared" si="15"/>
        <v>1</v>
      </c>
      <c r="Z38" s="110" t="s">
        <v>224</v>
      </c>
      <c r="AA38" s="140" t="s">
        <v>223</v>
      </c>
      <c r="AB38" s="103">
        <f t="shared" si="16"/>
        <v>0.67</v>
      </c>
      <c r="AC38" s="136">
        <v>1</v>
      </c>
      <c r="AD38" s="120">
        <f t="shared" si="8"/>
        <v>1</v>
      </c>
      <c r="AE38" s="137" t="s">
        <v>249</v>
      </c>
      <c r="AF38" s="140" t="s">
        <v>250</v>
      </c>
      <c r="AG38" s="168">
        <f t="shared" si="17"/>
        <v>0.84</v>
      </c>
      <c r="AH38" s="119">
        <v>1</v>
      </c>
      <c r="AI38" s="120">
        <f t="shared" ref="AI38:AI39" si="21">IF(AH38/AG38&gt;100%,100%,AH38/AG38)</f>
        <v>1</v>
      </c>
      <c r="AJ38" s="137" t="s">
        <v>249</v>
      </c>
      <c r="AK38" s="167" t="s">
        <v>287</v>
      </c>
      <c r="AL38" s="96">
        <f t="shared" si="18"/>
        <v>1</v>
      </c>
      <c r="AM38" s="28"/>
      <c r="AN38" s="102">
        <v>0</v>
      </c>
      <c r="AO38" s="28"/>
      <c r="AP38" s="158"/>
      <c r="AQ38" s="179">
        <f t="shared" si="19"/>
        <v>1</v>
      </c>
      <c r="AR38" s="136">
        <v>1</v>
      </c>
      <c r="AS38" s="120">
        <f t="shared" si="9"/>
        <v>1</v>
      </c>
      <c r="AT38" s="167" t="s">
        <v>249</v>
      </c>
      <c r="AU38" s="174"/>
    </row>
    <row r="39" spans="1:49" s="25" customFormat="1" ht="138.75" customHeight="1" thickBot="1" x14ac:dyDescent="0.3">
      <c r="A39" s="35">
        <v>5</v>
      </c>
      <c r="B39" s="36" t="s">
        <v>181</v>
      </c>
      <c r="C39" s="35" t="s">
        <v>182</v>
      </c>
      <c r="D39" s="35" t="s">
        <v>191</v>
      </c>
      <c r="E39" s="36" t="s">
        <v>192</v>
      </c>
      <c r="F39" s="36" t="s">
        <v>142</v>
      </c>
      <c r="G39" s="36" t="s">
        <v>185</v>
      </c>
      <c r="H39" s="36" t="s">
        <v>193</v>
      </c>
      <c r="I39" s="36" t="s">
        <v>194</v>
      </c>
      <c r="J39" s="36" t="s">
        <v>52</v>
      </c>
      <c r="K39" s="36" t="s">
        <v>185</v>
      </c>
      <c r="L39" s="94">
        <v>0.2</v>
      </c>
      <c r="M39" s="94">
        <v>0.4</v>
      </c>
      <c r="N39" s="94">
        <v>0.6</v>
      </c>
      <c r="O39" s="94">
        <v>0.8</v>
      </c>
      <c r="P39" s="95">
        <v>0.8</v>
      </c>
      <c r="Q39" s="39" t="s">
        <v>64</v>
      </c>
      <c r="R39" s="38" t="s">
        <v>187</v>
      </c>
      <c r="S39" s="36" t="s">
        <v>190</v>
      </c>
      <c r="T39" s="27" t="s">
        <v>151</v>
      </c>
      <c r="U39" s="31" t="s">
        <v>189</v>
      </c>
      <c r="V39" s="37" t="s">
        <v>190</v>
      </c>
      <c r="W39" s="97">
        <f t="shared" si="14"/>
        <v>0.2</v>
      </c>
      <c r="X39" s="115">
        <v>0.2</v>
      </c>
      <c r="Y39" s="117">
        <f t="shared" si="15"/>
        <v>1</v>
      </c>
      <c r="Z39" s="110" t="s">
        <v>225</v>
      </c>
      <c r="AA39" s="140" t="s">
        <v>223</v>
      </c>
      <c r="AB39" s="146">
        <f t="shared" si="16"/>
        <v>0.4</v>
      </c>
      <c r="AC39" s="147">
        <v>0.85109999999999997</v>
      </c>
      <c r="AD39" s="148">
        <f t="shared" si="8"/>
        <v>1</v>
      </c>
      <c r="AE39" s="149" t="s">
        <v>254</v>
      </c>
      <c r="AF39" s="159" t="s">
        <v>250</v>
      </c>
      <c r="AG39" s="171">
        <f t="shared" si="17"/>
        <v>0.6</v>
      </c>
      <c r="AH39" s="172">
        <v>64.069999999999993</v>
      </c>
      <c r="AI39" s="173">
        <f t="shared" si="21"/>
        <v>1</v>
      </c>
      <c r="AJ39" s="149" t="s">
        <v>274</v>
      </c>
      <c r="AK39" s="150" t="s">
        <v>287</v>
      </c>
      <c r="AL39" s="96">
        <f t="shared" si="18"/>
        <v>0.8</v>
      </c>
      <c r="AM39" s="28"/>
      <c r="AN39" s="102">
        <v>0</v>
      </c>
      <c r="AO39" s="28"/>
      <c r="AP39" s="158"/>
      <c r="AQ39" s="146">
        <f t="shared" si="19"/>
        <v>0.8</v>
      </c>
      <c r="AR39" s="147">
        <v>0.64070000000000005</v>
      </c>
      <c r="AS39" s="173">
        <f t="shared" si="9"/>
        <v>0.800875</v>
      </c>
      <c r="AT39" s="150" t="s">
        <v>274</v>
      </c>
      <c r="AU39" s="174"/>
    </row>
    <row r="40" spans="1:49" ht="16.5" thickBot="1" x14ac:dyDescent="0.3">
      <c r="A40" s="230" t="s">
        <v>204</v>
      </c>
      <c r="B40" s="231"/>
      <c r="C40" s="231"/>
      <c r="D40" s="231"/>
      <c r="E40" s="232"/>
      <c r="F40" s="50"/>
      <c r="G40" s="51"/>
      <c r="H40" s="51"/>
      <c r="I40" s="51"/>
      <c r="J40" s="51"/>
      <c r="K40" s="51"/>
      <c r="L40" s="51"/>
      <c r="M40" s="51"/>
      <c r="N40" s="51"/>
      <c r="O40" s="51"/>
      <c r="P40" s="51"/>
      <c r="Q40" s="51"/>
      <c r="R40" s="51"/>
      <c r="S40" s="51"/>
      <c r="T40" s="51"/>
      <c r="U40" s="51"/>
      <c r="V40" s="52"/>
      <c r="W40" s="233"/>
      <c r="X40" s="221"/>
      <c r="Y40" s="125">
        <f>AVERAGE(Y34:Y39)*20%</f>
        <v>0.2</v>
      </c>
      <c r="Z40" s="222"/>
      <c r="AA40" s="223"/>
      <c r="AB40" s="220"/>
      <c r="AC40" s="221"/>
      <c r="AD40" s="125">
        <f>AVERAGE(AD34:AD39)*20%</f>
        <v>0.2</v>
      </c>
      <c r="AE40" s="234"/>
      <c r="AF40" s="235"/>
      <c r="AG40" s="224"/>
      <c r="AH40" s="225"/>
      <c r="AI40" s="160">
        <f>AVERAGE(AI34:AI39)*20%</f>
        <v>0.2</v>
      </c>
      <c r="AJ40" s="236"/>
      <c r="AK40" s="237"/>
      <c r="AL40" s="220"/>
      <c r="AM40" s="221"/>
      <c r="AN40" s="104">
        <f>AVERAGE(AN34:AN39)</f>
        <v>0</v>
      </c>
      <c r="AO40" s="222"/>
      <c r="AP40" s="223"/>
      <c r="AQ40" s="224"/>
      <c r="AR40" s="225"/>
      <c r="AS40" s="160">
        <f>AVERAGE(AS34:AS39)*20%</f>
        <v>0.14475138888888889</v>
      </c>
      <c r="AT40" s="175"/>
      <c r="AU40" s="40"/>
    </row>
    <row r="41" spans="1:49" ht="19.5" thickBot="1" x14ac:dyDescent="0.35">
      <c r="A41" s="238" t="s">
        <v>125</v>
      </c>
      <c r="B41" s="239"/>
      <c r="C41" s="239"/>
      <c r="D41" s="239"/>
      <c r="E41" s="240"/>
      <c r="F41" s="47"/>
      <c r="G41" s="48"/>
      <c r="H41" s="48"/>
      <c r="I41" s="48"/>
      <c r="J41" s="48"/>
      <c r="K41" s="48"/>
      <c r="L41" s="48"/>
      <c r="M41" s="48"/>
      <c r="N41" s="48"/>
      <c r="O41" s="48"/>
      <c r="P41" s="48"/>
      <c r="Q41" s="48"/>
      <c r="R41" s="48"/>
      <c r="S41" s="48"/>
      <c r="T41" s="48"/>
      <c r="U41" s="48"/>
      <c r="V41" s="49"/>
      <c r="W41" s="216"/>
      <c r="X41" s="217"/>
      <c r="Y41" s="124">
        <f>Y33+Y40</f>
        <v>0.77390095525389646</v>
      </c>
      <c r="Z41" s="218"/>
      <c r="AA41" s="219"/>
      <c r="AB41" s="216"/>
      <c r="AC41" s="217"/>
      <c r="AD41" s="124">
        <f>AD33+AD40</f>
        <v>0.89260190476190493</v>
      </c>
      <c r="AE41" s="241"/>
      <c r="AF41" s="242"/>
      <c r="AG41" s="216"/>
      <c r="AH41" s="217"/>
      <c r="AI41" s="124">
        <f>AI33+AI40</f>
        <v>0.92916351011307552</v>
      </c>
      <c r="AJ41" s="218"/>
      <c r="AK41" s="219"/>
      <c r="AL41" s="216"/>
      <c r="AM41" s="217"/>
      <c r="AN41" s="105">
        <f>+((AN33*80%)+(AN40*20%))</f>
        <v>0</v>
      </c>
      <c r="AO41" s="218"/>
      <c r="AP41" s="219"/>
      <c r="AQ41" s="216"/>
      <c r="AR41" s="217"/>
      <c r="AS41" s="124">
        <f>AS33+AS40</f>
        <v>0.75656954549944011</v>
      </c>
      <c r="AT41" s="114"/>
      <c r="AU41" s="41"/>
    </row>
    <row r="42" spans="1:49" x14ac:dyDescent="0.25">
      <c r="A42" s="1"/>
      <c r="B42" s="1"/>
      <c r="C42" s="1"/>
      <c r="D42" s="1"/>
      <c r="E42" s="1"/>
      <c r="F42" s="1"/>
      <c r="G42" s="1"/>
      <c r="H42" s="1"/>
      <c r="I42" s="1"/>
      <c r="J42" s="1"/>
      <c r="K42" s="1"/>
      <c r="L42" s="1"/>
      <c r="M42" s="1"/>
      <c r="N42" s="1"/>
      <c r="O42" s="1"/>
      <c r="P42" s="1"/>
      <c r="Q42" s="1"/>
      <c r="R42" s="1"/>
      <c r="S42" s="1"/>
      <c r="T42" s="1"/>
      <c r="U42" s="1"/>
      <c r="V42" s="1"/>
      <c r="W42" s="1"/>
      <c r="X42" s="1"/>
      <c r="Y42" s="1"/>
      <c r="Z42" s="107"/>
      <c r="AA42" s="107"/>
      <c r="AB42" s="1"/>
      <c r="AC42" s="1"/>
      <c r="AD42" s="42"/>
      <c r="AE42" s="106"/>
      <c r="AF42" s="106"/>
      <c r="AG42" s="1"/>
      <c r="AH42" s="1"/>
      <c r="AI42" s="1"/>
      <c r="AJ42" s="153"/>
      <c r="AK42" s="153"/>
      <c r="AL42" s="1"/>
      <c r="AM42" s="1"/>
      <c r="AN42" s="1"/>
      <c r="AO42" s="1"/>
      <c r="AP42" s="1"/>
      <c r="AQ42" s="1"/>
      <c r="AR42" s="1"/>
      <c r="AS42" s="1"/>
      <c r="AT42" s="153"/>
      <c r="AU42" s="1"/>
      <c r="AV42" s="1"/>
      <c r="AW42" s="1"/>
    </row>
    <row r="43" spans="1:49" x14ac:dyDescent="0.25">
      <c r="A43" s="1"/>
      <c r="B43" s="1"/>
      <c r="C43" s="1"/>
      <c r="D43" s="1"/>
      <c r="E43" s="43"/>
      <c r="F43" s="1"/>
      <c r="G43" s="1"/>
      <c r="H43" s="1"/>
      <c r="I43" s="1"/>
      <c r="J43" s="1"/>
      <c r="K43" s="1"/>
      <c r="L43" s="1"/>
      <c r="M43" s="1"/>
      <c r="N43" s="1"/>
      <c r="O43" s="1"/>
      <c r="P43" s="1"/>
      <c r="Q43" s="1"/>
      <c r="R43" s="1"/>
      <c r="S43" s="1"/>
      <c r="T43" s="1"/>
      <c r="U43" s="1"/>
      <c r="V43" s="1"/>
      <c r="W43" s="1"/>
      <c r="X43" s="1"/>
      <c r="Y43" s="1"/>
      <c r="Z43" s="107"/>
      <c r="AA43" s="107"/>
      <c r="AB43" s="1"/>
      <c r="AC43" s="1"/>
      <c r="AD43" s="1"/>
      <c r="AE43" s="106"/>
      <c r="AF43" s="106"/>
      <c r="AG43" s="1"/>
      <c r="AH43" s="1"/>
      <c r="AI43" s="1"/>
      <c r="AJ43" s="153"/>
      <c r="AK43" s="153"/>
      <c r="AL43" s="1"/>
      <c r="AM43" s="1"/>
      <c r="AN43" s="1"/>
      <c r="AO43" s="1"/>
      <c r="AP43" s="1"/>
      <c r="AQ43" s="1"/>
      <c r="AR43" s="1"/>
      <c r="AS43" s="1"/>
      <c r="AT43" s="153"/>
      <c r="AU43" s="1"/>
      <c r="AV43" s="1"/>
      <c r="AW43" s="1"/>
    </row>
  </sheetData>
  <mergeCells count="97">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B16:AF17"/>
    <mergeCell ref="AG16:AK17"/>
    <mergeCell ref="AL16:AP17"/>
    <mergeCell ref="I12:M12"/>
    <mergeCell ref="I13:M13"/>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L41:AM41"/>
    <mergeCell ref="AO41:AP41"/>
    <mergeCell ref="AQ41:AR41"/>
    <mergeCell ref="AL40:AM40"/>
    <mergeCell ref="AO40:AP40"/>
    <mergeCell ref="AQ40:AR40"/>
    <mergeCell ref="G9:H9"/>
    <mergeCell ref="I9:M9"/>
    <mergeCell ref="G10:H10"/>
    <mergeCell ref="I10:M10"/>
    <mergeCell ref="G11:H11"/>
    <mergeCell ref="I11:M11"/>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2022-10-28T00:16:59Z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