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OTROS DOCUMENTOS/III TRIMESTRE/"/>
    </mc:Choice>
  </mc:AlternateContent>
  <xr:revisionPtr revIDLastSave="0" documentId="8_{D9EEAB1D-5883-46C3-8ADC-A0A409D1EFB9}" xr6:coauthVersionLast="47" xr6:coauthVersionMax="47" xr10:uidLastSave="{00000000-0000-0000-0000-000000000000}"/>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36" i="1" l="1"/>
  <c r="AS42" i="1" s="1"/>
  <c r="AS43" i="1" s="1"/>
  <c r="AS35" i="1"/>
  <c r="AI35" i="1"/>
  <c r="AI42" i="1"/>
  <c r="AS39" i="1"/>
  <c r="AS38" i="1"/>
  <c r="AI43" i="1" l="1"/>
  <c r="AR28" i="1"/>
  <c r="AR37" i="1"/>
  <c r="AR38" i="1" l="1"/>
  <c r="X25" i="1"/>
  <c r="AR27" i="1" l="1"/>
  <c r="AR26" i="1"/>
  <c r="AR25" i="1"/>
  <c r="AQ41" i="1"/>
  <c r="AS41" i="1" s="1"/>
  <c r="AL41" i="1"/>
  <c r="AG41" i="1"/>
  <c r="AI41" i="1" s="1"/>
  <c r="AB41" i="1"/>
  <c r="AD41" i="1" s="1"/>
  <c r="W41" i="1"/>
  <c r="Y41" i="1" s="1"/>
  <c r="AQ40" i="1"/>
  <c r="AS40" i="1" s="1"/>
  <c r="AL40" i="1"/>
  <c r="AG40" i="1"/>
  <c r="AI40" i="1" s="1"/>
  <c r="AB40" i="1"/>
  <c r="AD40" i="1" s="1"/>
  <c r="W40" i="1"/>
  <c r="Y40" i="1" s="1"/>
  <c r="AQ39" i="1"/>
  <c r="AL39" i="1"/>
  <c r="AG39" i="1"/>
  <c r="AB39" i="1"/>
  <c r="W39" i="1"/>
  <c r="Y39" i="1" s="1"/>
  <c r="AQ38" i="1"/>
  <c r="AL38" i="1"/>
  <c r="AG38" i="1"/>
  <c r="AI38" i="1" s="1"/>
  <c r="AB38" i="1"/>
  <c r="AD38" i="1" s="1"/>
  <c r="W38" i="1"/>
  <c r="AQ37" i="1"/>
  <c r="AS37" i="1" s="1"/>
  <c r="AL37" i="1"/>
  <c r="AG37" i="1"/>
  <c r="AB37" i="1"/>
  <c r="AD37" i="1" s="1"/>
  <c r="W37" i="1"/>
  <c r="Y37" i="1" s="1"/>
  <c r="Y42" i="1" s="1"/>
  <c r="AQ36" i="1"/>
  <c r="AL36" i="1"/>
  <c r="AG36" i="1"/>
  <c r="AB36" i="1"/>
  <c r="AD36" i="1" s="1"/>
  <c r="W36" i="1"/>
  <c r="P34" i="1"/>
  <c r="AQ34" i="1"/>
  <c r="P33" i="1"/>
  <c r="AQ33" i="1" s="1"/>
  <c r="P32" i="1"/>
  <c r="AQ32" i="1"/>
  <c r="P31" i="1"/>
  <c r="AQ31" i="1" s="1"/>
  <c r="P30" i="1"/>
  <c r="AQ30" i="1"/>
  <c r="P29" i="1"/>
  <c r="P28" i="1"/>
  <c r="AQ28" i="1"/>
  <c r="AN42" i="1"/>
  <c r="AR34" i="1"/>
  <c r="AL34" i="1"/>
  <c r="AN34" i="1"/>
  <c r="AG34" i="1"/>
  <c r="AI34" i="1" s="1"/>
  <c r="AB34" i="1"/>
  <c r="AD34" i="1" s="1"/>
  <c r="W34" i="1"/>
  <c r="Y34" i="1" s="1"/>
  <c r="AR33" i="1"/>
  <c r="AL33" i="1"/>
  <c r="AN33" i="1" s="1"/>
  <c r="AG33" i="1"/>
  <c r="AI33" i="1" s="1"/>
  <c r="AB33" i="1"/>
  <c r="AD33" i="1" s="1"/>
  <c r="W33" i="1"/>
  <c r="Y33" i="1" s="1"/>
  <c r="AR32" i="1"/>
  <c r="AL32" i="1"/>
  <c r="AN32" i="1"/>
  <c r="AG32" i="1"/>
  <c r="AI32" i="1" s="1"/>
  <c r="AB32" i="1"/>
  <c r="AD32" i="1" s="1"/>
  <c r="W32" i="1"/>
  <c r="Y32" i="1" s="1"/>
  <c r="AR31" i="1"/>
  <c r="AL31" i="1"/>
  <c r="AN31" i="1" s="1"/>
  <c r="AG31" i="1"/>
  <c r="AI31" i="1" s="1"/>
  <c r="AB31" i="1"/>
  <c r="AD31" i="1" s="1"/>
  <c r="W31" i="1"/>
  <c r="Y31" i="1" s="1"/>
  <c r="AR30" i="1"/>
  <c r="AL30" i="1"/>
  <c r="AN30" i="1"/>
  <c r="AG30" i="1"/>
  <c r="AI30" i="1" s="1"/>
  <c r="AB30" i="1"/>
  <c r="AD30" i="1" s="1"/>
  <c r="W30" i="1"/>
  <c r="Y30" i="1" s="1"/>
  <c r="AR29" i="1"/>
  <c r="AS29" i="1" s="1"/>
  <c r="AL29" i="1"/>
  <c r="AN29" i="1" s="1"/>
  <c r="AG29" i="1"/>
  <c r="AI29" i="1" s="1"/>
  <c r="AB29" i="1"/>
  <c r="AD29" i="1" s="1"/>
  <c r="W29" i="1"/>
  <c r="Y29" i="1" s="1"/>
  <c r="AQ29" i="1"/>
  <c r="AS28" i="1"/>
  <c r="AL28" i="1"/>
  <c r="AN28" i="1"/>
  <c r="AG28" i="1"/>
  <c r="AI28" i="1" s="1"/>
  <c r="AB28" i="1"/>
  <c r="AD28" i="1" s="1"/>
  <c r="W28" i="1"/>
  <c r="Y28" i="1" s="1"/>
  <c r="AL27" i="1"/>
  <c r="AN27" i="1" s="1"/>
  <c r="AG27" i="1"/>
  <c r="AI27" i="1" s="1"/>
  <c r="AB27" i="1"/>
  <c r="AD27" i="1" s="1"/>
  <c r="W27" i="1"/>
  <c r="Y27" i="1" s="1"/>
  <c r="P27" i="1"/>
  <c r="AQ27" i="1" s="1"/>
  <c r="AL26" i="1"/>
  <c r="AN26" i="1"/>
  <c r="AG26" i="1"/>
  <c r="AI26" i="1" s="1"/>
  <c r="AB26" i="1"/>
  <c r="AD26" i="1" s="1"/>
  <c r="W26" i="1"/>
  <c r="Y26" i="1" s="1"/>
  <c r="P26" i="1"/>
  <c r="AQ26" i="1" s="1"/>
  <c r="AL25" i="1"/>
  <c r="AN25" i="1"/>
  <c r="AG25" i="1"/>
  <c r="AI25" i="1" s="1"/>
  <c r="AB25" i="1"/>
  <c r="AD25" i="1" s="1"/>
  <c r="W25" i="1"/>
  <c r="Y25" i="1" s="1"/>
  <c r="Y35" i="1" s="1"/>
  <c r="Y43" i="1" s="1"/>
  <c r="P25" i="1"/>
  <c r="AQ25" i="1"/>
  <c r="AL24" i="1"/>
  <c r="AN24" i="1"/>
  <c r="AG24" i="1"/>
  <c r="AI24" i="1" s="1"/>
  <c r="AB24" i="1"/>
  <c r="AD24" i="1" s="1"/>
  <c r="W24" i="1"/>
  <c r="Y24" i="1" s="1"/>
  <c r="P24" i="1"/>
  <c r="AQ24" i="1"/>
  <c r="AS24" i="1" s="1"/>
  <c r="AL23" i="1"/>
  <c r="AN23" i="1"/>
  <c r="AG23" i="1"/>
  <c r="AI23" i="1" s="1"/>
  <c r="AB23" i="1"/>
  <c r="AD23" i="1" s="1"/>
  <c r="W23" i="1"/>
  <c r="Y23" i="1" s="1"/>
  <c r="P23" i="1"/>
  <c r="AQ23" i="1"/>
  <c r="AS23" i="1" s="1"/>
  <c r="AL22" i="1"/>
  <c r="AN22" i="1"/>
  <c r="AG22" i="1"/>
  <c r="AI22" i="1" s="1"/>
  <c r="AB22" i="1"/>
  <c r="AD22" i="1" s="1"/>
  <c r="W22" i="1"/>
  <c r="Y22" i="1" s="1"/>
  <c r="P22" i="1"/>
  <c r="AQ22" i="1"/>
  <c r="AS22" i="1" s="1"/>
  <c r="AL21" i="1"/>
  <c r="AN21" i="1"/>
  <c r="AG21" i="1"/>
  <c r="AI21" i="1" s="1"/>
  <c r="AB21" i="1"/>
  <c r="AD21" i="1" s="1"/>
  <c r="W21" i="1"/>
  <c r="Y21" i="1" s="1"/>
  <c r="P21" i="1"/>
  <c r="AQ21" i="1"/>
  <c r="AS21" i="1" s="1"/>
  <c r="AL20" i="1"/>
  <c r="AN20" i="1" s="1"/>
  <c r="AN35" i="1" s="1"/>
  <c r="AN43" i="1" s="1"/>
  <c r="AG20" i="1"/>
  <c r="AI20" i="1" s="1"/>
  <c r="AB20" i="1"/>
  <c r="AD20" i="1" s="1"/>
  <c r="AD35" i="1" s="1"/>
  <c r="P20" i="1"/>
  <c r="AQ20" i="1" s="1"/>
  <c r="AS20" i="1" s="1"/>
  <c r="AS31" i="1" l="1"/>
  <c r="AS33" i="1"/>
  <c r="AS25" i="1"/>
  <c r="AS26" i="1"/>
  <c r="AS30" i="1"/>
  <c r="AS32" i="1"/>
  <c r="AS34" i="1"/>
  <c r="AD42" i="1"/>
  <c r="AD43" i="1" s="1"/>
  <c r="AS27" i="1"/>
</calcChain>
</file>

<file path=xl/sharedStrings.xml><?xml version="1.0" encoding="utf-8"?>
<sst xmlns="http://schemas.openxmlformats.org/spreadsheetml/2006/main" count="564" uniqueCount="301">
  <si>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</si>
  <si>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</si>
  <si>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</si>
  <si>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</si>
  <si>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</si>
  <si>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</si>
  <si>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</si>
  <si>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</si>
  <si>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</si>
  <si>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</si>
  <si>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</si>
  <si>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</si>
  <si>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</si>
  <si>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</si>
  <si>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</si>
  <si>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</si>
  <si>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</si>
  <si>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</si>
  <si>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</si>
  <si>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</si>
  <si>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</si>
  <si>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</si>
  <si>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</si>
  <si>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</si>
  <si>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</si>
  <si>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</si>
  <si>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</si>
  <si>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</si>
  <si>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</si>
  <si>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</si>
  <si>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</si>
  <si>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</si>
  <si>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</si>
  <si>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</si>
  <si>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</si>
  <si>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</si>
  <si>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</si>
  <si>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</si>
  <si>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</si>
  <si>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</si>
  <si>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</si>
  <si>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</si>
  <si>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</si>
  <si>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</si>
  <si>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</si>
  <si>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</si>
  <si>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</si>
  <si>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</si>
  <si>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</si>
  <si>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</si>
  <si>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</si>
  <si>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</si>
  <si>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</si>
  <si>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</si>
  <si>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</si>
  <si>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</si>
  <si>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</si>
  <si>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</si>
  <si>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</si>
  <si>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</si>
  <si>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</si>
  <si>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</si>
  <si>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</si>
  <si>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</si>
  <si>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</si>
  <si>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</si>
  <si>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</si>
  <si>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</si>
  <si>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</si>
  <si>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</si>
  <si>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</si>
  <si>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</si>
  <si>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</si>
  <si>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</si>
  <si>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</si>
  <si>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</si>
  <si>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</si>
  <si>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</si>
  <si>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</si>
  <si>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</si>
  <si>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</si>
  <si>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</si>
  <si>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</si>
  <si>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</si>
  <si>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</si>
  <si>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</si>
  <si>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</si>
  <si>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</si>
  <si>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</si>
  <si>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</si>
  <si>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</si>
  <si>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</si>
  <si>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</si>
  <si>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</si>
  <si>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</si>
  <si>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</si>
  <si>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</si>
  <si>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</si>
  <si>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</si>
  <si>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</si>
  <si>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</si>
  <si>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</si>
  <si>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</si>
  <si>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</si>
  <si>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</si>
  <si>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</si>
  <si>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</si>
  <si>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</si>
  <si>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</si>
  <si>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</si>
  <si>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</si>
  <si>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</si>
  <si>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</si>
  <si>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</si>
  <si>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</si>
  <si>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</si>
  <si>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</si>
  <si>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</si>
  <si>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</si>
  <si>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</si>
  <si>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</si>
  <si>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</si>
  <si>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</si>
  <si>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Acciones de control u operativos para el cumplimiento de los fallos de cerros orientales realizadas</t>
  </si>
  <si>
    <t>Número de Acciones de control u operativos para el cumplimiento de los fallos de Río Bogotá</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</si>
  <si>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</si>
  <si>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</si>
  <si>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</si>
  <si>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</si>
  <si>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</si>
  <si>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</si>
  <si>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</si>
  <si>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</si>
  <si>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100%</t>
    </r>
    <r>
      <rPr>
        <sz val="11"/>
        <color theme="1"/>
        <rFont val="Calibri Light"/>
        <family val="2"/>
      </rPr>
      <t xml:space="preserve"> de los contratos publicados en la plataforma SECOP I y II de la vigencia. </t>
    </r>
  </si>
  <si>
    <r>
      <t xml:space="preserve">Realizar </t>
    </r>
    <r>
      <rPr>
        <b/>
        <sz val="11"/>
        <color theme="1"/>
        <rFont val="Calibri Light"/>
        <family val="2"/>
        <scheme val="major"/>
      </rPr>
      <t>15.120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</si>
  <si>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 xml:space="preserve">Proferir </t>
    </r>
    <r>
      <rPr>
        <b/>
        <sz val="11"/>
        <color theme="1"/>
        <rFont val="Calibri Light"/>
        <family val="2"/>
        <scheme val="major"/>
      </rPr>
      <t>7.560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</si>
  <si>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Realizar </t>
    </r>
    <r>
      <rPr>
        <b/>
        <sz val="11"/>
        <color theme="1"/>
        <rFont val="Calibri Light"/>
        <family val="2"/>
        <scheme val="major"/>
      </rPr>
      <t>220</t>
    </r>
    <r>
      <rPr>
        <sz val="11"/>
        <color indexed="8"/>
        <rFont val="Calibri Light"/>
        <family val="2"/>
      </rPr>
      <t xml:space="preserve"> operativos de inspección, vigilancia y control en materia de actividad económica </t>
    </r>
  </si>
  <si>
    <t>FORMULACIÓN Y SEGUIMIENTO PLANES DE GESTIÓN NIVEL LOCAL
ALCALDÍA LOCAL DE ENGATIVÁ</t>
  </si>
  <si>
    <r>
      <t xml:space="preserve">Terminar (archivar) </t>
    </r>
    <r>
      <rPr>
        <b/>
        <sz val="11"/>
        <color theme="1"/>
        <rFont val="Calibri Light"/>
        <family val="2"/>
        <scheme val="major"/>
      </rPr>
      <t>650</t>
    </r>
    <r>
      <rPr>
        <b/>
        <sz val="11"/>
        <color indexed="8"/>
        <rFont val="Calibri Light"/>
        <family val="2"/>
      </rPr>
      <t xml:space="preserve"> </t>
    </r>
    <r>
      <rPr>
        <sz val="11"/>
        <color indexed="8"/>
        <rFont val="Calibri Light"/>
        <family val="2"/>
      </rPr>
      <t>actuaciones administrativas activas</t>
    </r>
  </si>
  <si>
    <r>
      <t xml:space="preserve">Realizar </t>
    </r>
    <r>
      <rPr>
        <b/>
        <sz val="11"/>
        <color theme="1"/>
        <rFont val="Calibri Light"/>
        <family val="2"/>
        <scheme val="major"/>
      </rPr>
      <t>82</t>
    </r>
    <r>
      <rPr>
        <sz val="11"/>
        <color indexed="8"/>
        <rFont val="Calibri Light"/>
        <family val="2"/>
      </rPr>
      <t xml:space="preserve"> operativos de inspección, vigilancia y control en materia de integridad del espacio público</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</si>
  <si>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</si>
  <si>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</si>
  <si>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</si>
  <si>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</si>
  <si>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</si>
  <si>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</si>
  <si>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</si>
  <si>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</si>
  <si>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</si>
  <si>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</si>
  <si>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</si>
  <si>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</si>
  <si>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</si>
  <si>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</si>
  <si>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</si>
  <si>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</si>
  <si>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</si>
  <si>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</si>
  <si>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</si>
  <si>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</si>
  <si>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</si>
  <si>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</si>
  <si>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</si>
  <si>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</si>
  <si>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</si>
  <si>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</si>
  <si>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</si>
  <si>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</si>
  <si>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</si>
  <si>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</si>
  <si>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</si>
  <si>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</si>
  <si>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</si>
  <si>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</si>
  <si>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</si>
  <si>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</si>
  <si>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</si>
  <si>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</si>
  <si>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</si>
  <si>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</si>
  <si>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</si>
  <si>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</si>
  <si>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</si>
  <si>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</si>
  <si>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</si>
  <si>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</si>
  <si>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</si>
  <si>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</si>
  <si>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</si>
  <si>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</si>
  <si>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</si>
  <si>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</si>
  <si>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</si>
  <si>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</si>
  <si>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</si>
  <si>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</si>
  <si>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 resultado de la Alcaldía Local al 31 de diciembre de 2021</t>
  </si>
  <si>
    <r>
      <t xml:space="preserve">Realizar </t>
    </r>
    <r>
      <rPr>
        <b/>
        <sz val="11"/>
        <rFont val="Calibri Light"/>
        <family val="2"/>
        <scheme val="major"/>
      </rPr>
      <t xml:space="preserve">11 </t>
    </r>
    <r>
      <rPr>
        <sz val="11"/>
        <rFont val="Calibri Light"/>
        <family val="2"/>
      </rPr>
      <t>operativos de inspección, vigilancia y control para dar cumplimiento a los fallos de río Bogotá</t>
    </r>
  </si>
  <si>
    <t>Código Formato: PLE-PIN-F018
Versión: 5
Vigencia desde: 31 de enero de 2022
Caso HOLA: 222703</t>
  </si>
  <si>
    <r>
      <t xml:space="preserve">Publicación del plan de gestión aprobado. Caso HOLA: </t>
    </r>
    <r>
      <rPr>
        <b/>
        <sz val="11"/>
        <rFont val="Calibri Light"/>
        <family val="2"/>
      </rPr>
      <t>223452</t>
    </r>
  </si>
  <si>
    <t>Gestión Pública Territorial Local
Gestión Corporativa Institucional
Inspección, Vigilancia y Control
Planeación Institucional
Comunicación Estratégica
Servicio a la Ciudadanía</t>
  </si>
  <si>
    <t>11 de marzo de 2022</t>
  </si>
  <si>
    <t xml:space="preserve">Se corrige el responsable del reporte de las metas No. 13, 14 y 15. Se incluyen los procesos asociados a las metas transversales. </t>
  </si>
  <si>
    <t>31 de enero de 2022</t>
  </si>
  <si>
    <t>31 de marzo de 2022</t>
  </si>
  <si>
    <t>Se anticipa la programación de la meta transversal No. 4 de capacitación en el sistema de gestión, pasando del II trimestre al I trimestre.</t>
  </si>
  <si>
    <t>28 de abril de 2022</t>
  </si>
  <si>
    <t>TOTAL METAS TRANSVERSALES (20%)</t>
  </si>
  <si>
    <t xml:space="preserve">No programada para el I trimestre de 2022. 
En este periodo no se registran datos en razón a que la información oficial de avance en las metas del Plan de Desarrollo Local aún no es publicada por la SDP </t>
  </si>
  <si>
    <t>Reporte DGDL</t>
  </si>
  <si>
    <t>Reporte DGP</t>
  </si>
  <si>
    <t>La alcaldía local realizó el giro acumulado de $3.527.766.360 de los $23.539.184.926 del presupuesto comprometido constituido como obligaciones por pagar de la vigencia 2021. Se logró una ejecución del 14,99%.</t>
  </si>
  <si>
    <t>La alcaldía local realizó el giro acumulado de $217.324.445 del presupuesto comprometido por $10.861.838.974 constituido como obligaciones por pagar de la vigencia 2020 y anteriores, lo que representa una ejecución de la meta del 2%. Dada la baja ejecución alcanzada, se recomienda emprender acciones para mejorar los resultados.</t>
  </si>
  <si>
    <t xml:space="preserve">La alcaldía local ha comprometido $24.767.607.200 de los $74.371.906.000 constituidos como presupuesto de inversión directa de la vigencia. Se logró la ejecución del 33,3%, lo que representa un cumplimiento al 100% de lo programado para el periodo. </t>
  </si>
  <si>
    <t>La alcaldía local ha realizado del giro acumulado de $11.503.000.000 de los $74.371.906.000 constituidos como Presupuesto disponible de inversión directa de la vigencia, lo que representa una ejecución del 15,47%.</t>
  </si>
  <si>
    <t xml:space="preserve">La alcaldía local ha registrado 373 contratos en SIPSE Local, de los 374 contratos publicados en la plataforma SECOP I y II, lo que representa una ejecución de la meta del 99,73% para el periodo. </t>
  </si>
  <si>
    <t xml:space="preserve">La alcaldía local tiene  373 contratos registrados en SIPSE Local en estado ejecución, de los 373 contratos registrados en SECOP en estado En ejecución o Firmado, lo que representa un nivel de ejecución del 100%. </t>
  </si>
  <si>
    <t xml:space="preserve">No programada para el I trimestre de 2022. </t>
  </si>
  <si>
    <t xml:space="preserve">Se realizarón 14  de los 16 operativos progaramados </t>
  </si>
  <si>
    <t xml:space="preserve">Actas de asistencia del operativo </t>
  </si>
  <si>
    <t>Se realizaron 88 operativos de IVC en materia de actividad económica. Se cumple con el número de operativos programados, superando la meta en un 96%</t>
  </si>
  <si>
    <t xml:space="preserve">Se realizaron 2 operativos de IVC para el cumplimiento a los fallos de Río Bogotá. Se cumple con el 100% del número de operativos programados </t>
  </si>
  <si>
    <t>Reporte proyectos y contratación  generado por SIPSE, Evidencia de cargue de iniciativas ciudadanas 2022</t>
  </si>
  <si>
    <t xml:space="preserve">Se cumple realizó la actualización de la información en SIPSE Local. </t>
  </si>
  <si>
    <t>La alcaldía local terminó 29 actuaciones administrativas activas</t>
  </si>
  <si>
    <t>La alcaldía local terminó 35 actuaciones administrativas en primera instancia</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</si>
  <si>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</si>
  <si>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</si>
  <si>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</si>
  <si>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los 3 requerimientos ciudadanos recibidos de vigencias anteriores</t>
  </si>
  <si>
    <t>La alcaldía local atendió 245 de los 245 requerimientos ciudadanos recibidos de la vigencia 2022</t>
  </si>
  <si>
    <t>Reporte MIMEC</t>
  </si>
  <si>
    <t xml:space="preserve">La alcaldía local cuenta con 4 acciones de mejora vencidas de las 21 acciones de mejora abiertas, lo que representa una ejecución de la meta del 80,95%. </t>
  </si>
  <si>
    <t>Para el primer trimestre de la vigencia 2022, el plan de gestión de la Alcaldía Local alcanzó un nivel de desempeño del 85,7% de acuerdo con lo programado, y del 23,62% acumulado para la vigencia.</t>
  </si>
  <si>
    <t>29 de julio de 2022</t>
  </si>
  <si>
    <t>La alcaldía local presenta un avance de metas PDL acumulado del  22,7% y un avance acumulado de metas entregadas a 31/12/2021 del 17,8% lo que representa una ejecución de la meta plan de gestión del 4,9% para el periodo. Para el segundo trimestre, se registran los datos con corte a 31 de marzo, conforme se estableció en la definición del indicador.</t>
  </si>
  <si>
    <t xml:space="preserve">La alcaldía local efectuó giros acumulados por valor de 7.557.715.995 del presupuesto comprometido constituido como obligaciones por pagar de la vigencia 2021, lo que representa una ejecución del 32,11% para el periodo. </t>
  </si>
  <si>
    <t xml:space="preserve">La alcaldía local efectuó giros acumulados por valor de 1.355.854.992 del presupuesto comprometido constituido como obligaciones por pagar de la vigencia 2020 y anteriores, lo que representa una ejecución del 12,53% para el periodo. </t>
  </si>
  <si>
    <t>Para el periodo, se efectuaron compromisos por valor de 36.999.822.821, lo que representa una ejecución del 47,78% del presupuesto de inversión directa de la vigencia 2022.</t>
  </si>
  <si>
    <t>No programada para el II trimestre de 2022</t>
  </si>
  <si>
    <t>Para el periodo se han realizado giros acumulados por $17.376.963.427 del presupuesto total  disponible de inversión directa de la vigencia, lo que representa una ejecución del 22,44%.</t>
  </si>
  <si>
    <t>La alcaldía local realizó el registro de 392 contratos en SIPSE. De acuerdo con el número de contratos publicados en la plataforma SECOP I y II de la vigencia, esto representa una ejecución para el periodo del 99,75%. El contrato 378 no esta registrado en el sistema de informacion,</t>
  </si>
  <si>
    <t xml:space="preserve">La alcaldía local realizó el registro en SIPSE de 391 contratos registrados en SECOP en estado En ejecucion o Firmado, lo que representa una ejecución para el periodo del 99,49%. Los contratos 378 y 391 tienen novedades de cargue y falta completar el flujo. </t>
  </si>
  <si>
    <t>La alcaldía local profirió 2975 fallos en primera instancia sobre actuaciones de policía</t>
  </si>
  <si>
    <t>La alcaldía local profirió 2269 fallos de fondo en primera instancia sobre las actuaciones de policía que se encuentran a cargo de las inspecciones de policía</t>
  </si>
  <si>
    <t>La alcaldía local terminó (archivó) 197 actuaciones administrativas activas</t>
  </si>
  <si>
    <t>La alcaldía local terminó (archivó) 92 actuaciones administrativas en primera instancia</t>
  </si>
  <si>
    <t xml:space="preserve">
La calificación se otorga teniendo en cuenta los siguientes parámetros:  
*Inspección ambiental ( ponderación 60%): La Alcaldía obtiene calificación de  80% . 
*Indicadores agua, energía ( ponderación 20%): Información reportada a junio 2022.
* Reporte consumo de papel ( ponderación 10%):  Información reportada a junio 2022
*Reporte ciclistas ( ponderación 10%): información reportada con corte a junio 2022 sin terminar.</t>
  </si>
  <si>
    <t>Reporte de gestión ambiental</t>
  </si>
  <si>
    <t xml:space="preserve">La alcaldía local cuenta con 33 acciones de mejora vencidas de las 63 acciones de mejora abiertas, lo que representa una ejecución de la meta del 48%.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</si>
  <si>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</si>
  <si>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http://www.engativa.gov.co/tabla_archivos/107-registros-publicaciones</t>
  </si>
  <si>
    <t>La alcaldía local efectuó la respuesta al 100% de los requerimientos instaurados a 31 de diciembre de 2021</t>
  </si>
  <si>
    <t>Reporte de respuestas a la ciudadania SAC</t>
  </si>
  <si>
    <t>Mediante memorando No. 20224600216483 del 11/07/2022, la Subsecretaría de Gestión Institucional presentó el avance en las respuestas efectuadas por la alcaldía local con corte a 30 de junio de 2022.</t>
  </si>
  <si>
    <t>reporte sipse</t>
  </si>
  <si>
    <t>La informacion reportada en sipse se encuentra actualizada al 100% y coincide en la totalidad con bogdata</t>
  </si>
  <si>
    <t>Se practicaron 20 operativos en materia de espacio público</t>
  </si>
  <si>
    <t>Actas de operativo</t>
  </si>
  <si>
    <t>Se practicaron 79 operativos en materia de establecimientos de comercio</t>
  </si>
  <si>
    <t xml:space="preserve">Se practicaron 2 operativos en materia del Rio de Bogotá </t>
  </si>
  <si>
    <t>Para el segundo trimestre de la vigencia 2022, el plan de gestión de la Alcaldía Local alcanzó un nivel de desempeño del 88,64% de acuerdo con lo programado, y del 50,71% acumulado para la vigencia. De acuerdo con la comunicación de la Dirección de Gestión Policiva, se ajusta la ejecución de las metas 9 y 10 correspondiente al I trimestre de 2022, como resultado del proceso de revisión, depuración y actualización del aplicativo ARCO.</t>
  </si>
  <si>
    <t>La alcaldía local realizó 10107 impulsos procesales sobre las actuaciones de policía que se encuentran a cargo de las inspecciones de policía</t>
  </si>
  <si>
    <t>La alcaldía local realizó 8609 impulsos procesales en el periodo</t>
  </si>
  <si>
    <t>La alcaldía local realizó 6586 impulsos procesales en el periodo</t>
  </si>
  <si>
    <t>La alcaldía local profirió 1678 fallos en primera instancia sobre actuaciones de policía</t>
  </si>
  <si>
    <t>La alcaldía local terminó (archivó) 258 actuaciones administrativas activas</t>
  </si>
  <si>
    <t>La alcaldía local realizó 25.302 impulsos procesales sobre las actuaciones de policía que se encuentran a cargo de las inspecciones de policía</t>
  </si>
  <si>
    <t>La alcaldía local profirió 6922 fallos de fondo en primera instancia sobre las actuaciones de policía que se encuentran a cargo de las inspecciones de policía</t>
  </si>
  <si>
    <t>La alcaldía local terminó 484 actuaciones administrativas activas</t>
  </si>
  <si>
    <t>La alcaldía local terminó (archivó) 131 actuaciones administrativas en primera instancia. Se recomienda tomar acciones para mejorar los resultados, dado que la meta presenta un considerable retraso.</t>
  </si>
  <si>
    <t>La alcaldía local terminó 258 actuaciones administrativas en primera instancia. Se recomienda tomar acciones para mejorar los resultados, dado que la meta presenta un considerable retraso.</t>
  </si>
  <si>
    <t>La alcaldía local efectuó giros acumulados por valor de $13.790.571.146 del presupuesto comprometido constituido como obligaciones por pagar de la vigencia 2021, lo que representa una ejecución del 58,85% para el periodo.</t>
  </si>
  <si>
    <t xml:space="preserve">La alcaldía local efectuó giros acumulados por valor de $5.311.985.626 del presupuesto comprometido constituido como obligaciones por pagar de la vigencia 2020 y anteriores, lo que representa una ejecución del 54,44% para el periodo. </t>
  </si>
  <si>
    <t>Para el periodo, se efectuaron compromisos por valor de $50.630.972.536 lo que representa una ejecución del 64,87% del presupuesto de inversión directa de la vigencia 2022.</t>
  </si>
  <si>
    <t>Para el periodo se han realizado giros acumulados por $23.317.368.949 del presupuesto total disponible de inversión directa de la vigencia, lo que representa una ejecución del 29,87%.</t>
  </si>
  <si>
    <t>La alcaldía local realizó el registro de 419 contratos en SIPSE. De acuerdo con el número de contratos publicados en la plataforma SECOP I y II de la vigencia, esto representa una ejecución de la meta para el periodo del 99,76%. El contrato 378 no esta registrado en el sistema de informacion.</t>
  </si>
  <si>
    <t>La alcaldía local realizó el registro en SIPSE de 419 contratos registrados en SECOP en estado En ejecucion o Firmado, lo que representa una ejecución de la meta para el periodo del 99,76%. El contrato 378 no esta registrado en el sistema de informacion,</t>
  </si>
  <si>
    <t>La meta presenta un avance acumulado del 75%</t>
  </si>
  <si>
    <t>Se realizaron 33 operativos durante el tercer trimestre al espacio público . Dando un cumplimiento del 137,50% de lo proyectado para este periodo.</t>
  </si>
  <si>
    <t>Se realizarón 67 operativos en materia de espacio público, para el III trimestre.</t>
  </si>
  <si>
    <t>Actas de Operativos</t>
  </si>
  <si>
    <t>Se realizaron 130 operativos durante el tercer trimestre a establecimientos comerciales y a obras</t>
  </si>
  <si>
    <t>Se realizaron 3 operativos durante el tercer trimestre al Rio Bogotá</t>
  </si>
  <si>
    <t xml:space="preserve">Se realizaron 7 operativos de IVC para el cumplimiento a los fallos de Río Bogotá. </t>
  </si>
  <si>
    <t>La alcaldía local cuenta con 0  acciones de mejora vencidas de las 18 acciones de mejora abiertas, lo que representa una ejecución de la meta del 57,24%.</t>
  </si>
  <si>
    <t>Oficina Asesora de Comunicaciones de la SDG reporta el estado de avance en la publicación de información en la página web de la alcaldía local, en el que presenta el link con el reporte detallado sobre estado de cumplimiento por parte de la alcaldía local</t>
  </si>
  <si>
    <t>La alcaldía local atendió los 41 requerimientos ciudadanos recibidos de vigencias anteriores</t>
  </si>
  <si>
    <t>Subsecretaría de Gestión Institucional presentó el avance en las respuestas efectuadas por la alcaldía local con corte a 30 de septiembre de 2022.</t>
  </si>
  <si>
    <t>Subsecretaría de Gestión Institucional presentó el avance en las respuestas efectuadas por la alcaldía local con corte a 30 de septiembre de 2022. Dio respuesta a 213 requerimientos de los 291 recibidos, para el III trimestre.</t>
  </si>
  <si>
    <t>29 de septiembre de 2022</t>
  </si>
  <si>
    <t>De acuerdo con la comunicación 20226030025243 del 31 de agosto de 2022 de la Alcaldía Local y concepto favorable de la Dirección para la Gestión Policiva mediante comunicación 20222200300543, se modifica la magnitud total y programación de los trimestres III y IV, así: Meta No. 12: se disminuye el número de actuaciones administrativas a terminar en primera instancia de 711 a 486. Caso Hola 268953</t>
  </si>
  <si>
    <r>
      <t xml:space="preserve">Terminar </t>
    </r>
    <r>
      <rPr>
        <b/>
        <sz val="11"/>
        <color theme="1"/>
        <rFont val="Calibri Light"/>
        <family val="2"/>
        <scheme val="major"/>
      </rPr>
      <t>486</t>
    </r>
    <r>
      <rPr>
        <sz val="11"/>
        <color theme="1"/>
        <rFont val="Calibri Light"/>
        <family val="2"/>
        <scheme val="major"/>
      </rPr>
      <t xml:space="preserve"> </t>
    </r>
    <r>
      <rPr>
        <sz val="11"/>
        <color indexed="8"/>
        <rFont val="Calibri Light"/>
        <family val="2"/>
      </rPr>
      <t>actuaciones administrativas en primera instancia</t>
    </r>
  </si>
  <si>
    <t>La meta presenta un avance acumulado del 74,81%</t>
  </si>
  <si>
    <t>Se realizaron 297 operativos durante el tercer trimestre a establecimientos comerciales y a obras, para el III trimestre.</t>
  </si>
  <si>
    <t>La alcaldía local atendió el 100% de requerimientos ciudadanos recibidos de vigencias anteriores</t>
  </si>
  <si>
    <t>La calificación se otorga teniendo en cuenta los siguientes parámetros:  
*Inspección ambiental ( ponderación 60%): La Alcaldía obtiene calificación de  80% . 
*Indicadores agua, energía ( ponderación 20%): Información reportada a junio 2022.
* Reporte consumo de papel ( ponderación 10%):  Información reportada a junio 2022
*Reporte ciclistas ( ponderación 10%): información reportada con corte a junio 2022 sin terminar.</t>
  </si>
  <si>
    <t>La alcaldía local cuenta con 0  acciones de mejora vencidas de las 18 acciones de mejora abiertas, lo que representa una ejecución acumulada de la meta del 57,24%.</t>
  </si>
  <si>
    <t>27 de octubre de 2022</t>
  </si>
  <si>
    <t>La alcaldía local presenta un avance de metas PDL acumulado del 32,8% con corte al 30 de junio de 2022, que frente al avance de metas entregadas a 31/12/2021 del 17,8%, lo que representa una ejecución de la meta plan de gestión del 15% para el periodo.</t>
  </si>
  <si>
    <t>Para el tercer trimestre de la vigencia 2022, el plan de gestión de la Alcaldía Local alcanzó un nivel de desempeño del 99,31% de acuerdo con lo programado, y del 76,49% acumulado para la vigencia. De acuerdo con el memorando 20222200324063 de fecha 06/10/2022 de la Dirección de Gestión Policiva, se ajusta la ejecución de la meta de impulsos procesales correspondiente al I y II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</si>
</sst>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sz val="11"/>
      <color theme="4"/>
      <name val="Calibri Light"/>
      <family val="2"/>
    </font>
    <font>
      <b/>
      <sz val="12"/>
      <color rgb="FF0070C0"/>
      <name val="Calibri Light"/>
      <family val="2"/>
      <scheme val="major"/>
    </font>
    <font>
      <b/>
      <sz val="14"/>
      <color theme="1"/>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b/>
      <sz val="1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
      <sz val="11"/>
      <color rgb="FF000000"/>
      <name val="Calibri"/>
      <family val="2"/>
      <scheme val="minor"/>
    </font>
    <font>
      <sz val="11"/>
      <color rgb="FF444444"/>
      <name val="Calibri"/>
      <family val="2"/>
      <scheme val="min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57">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9" fillId="0" borderId="12"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4" xfId="0" applyFont="1" applyBorder="1" applyAlignment="1">
      <alignment wrapText="1"/>
    </xf>
    <xf numFmtId="0" fontId="20"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21" fillId="0" borderId="0" xfId="0" applyFont="1" applyAlignment="1">
      <alignment wrapText="1"/>
    </xf>
    <xf numFmtId="0" fontId="18" fillId="0" borderId="38" xfId="0" applyFont="1" applyBorder="1" applyAlignment="1">
      <alignment horizontal="left" vertical="center" wrapText="1"/>
    </xf>
    <xf numFmtId="0" fontId="22" fillId="0" borderId="24" xfId="0" applyFont="1" applyBorder="1" applyAlignment="1">
      <alignment wrapText="1"/>
    </xf>
    <xf numFmtId="0" fontId="23"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3" fillId="0" borderId="13" xfId="0" applyFont="1" applyBorder="1" applyAlignment="1">
      <alignment wrapText="1"/>
    </xf>
    <xf numFmtId="0" fontId="23" fillId="0" borderId="17" xfId="0" applyFont="1" applyBorder="1" applyAlignment="1">
      <alignment wrapText="1"/>
    </xf>
    <xf numFmtId="0" fontId="23" fillId="0" borderId="19" xfId="0" applyFont="1" applyBorder="1" applyAlignment="1">
      <alignment wrapText="1"/>
    </xf>
    <xf numFmtId="0" fontId="22" fillId="4" borderId="47" xfId="0" applyFont="1" applyFill="1" applyBorder="1" applyAlignment="1">
      <alignment wrapText="1"/>
    </xf>
    <xf numFmtId="0" fontId="22" fillId="4" borderId="45" xfId="0" applyFont="1" applyFill="1" applyBorder="1" applyAlignment="1">
      <alignment wrapText="1"/>
    </xf>
    <xf numFmtId="0" fontId="22"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0" fontId="12" fillId="3" borderId="38" xfId="0" applyFont="1" applyFill="1" applyBorder="1" applyAlignment="1" applyProtection="1">
      <alignment horizontal="left" vertical="center" wrapText="1"/>
      <protection hidden="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9" fontId="18" fillId="0" borderId="3" xfId="1" applyFont="1" applyBorder="1" applyAlignment="1">
      <alignment horizontal="center" vertical="center" wrapText="1"/>
    </xf>
    <xf numFmtId="0" fontId="18" fillId="0" borderId="52" xfId="0" applyFont="1" applyBorder="1" applyAlignment="1">
      <alignment horizontal="left" vertical="center" wrapText="1"/>
    </xf>
    <xf numFmtId="0" fontId="7" fillId="3" borderId="4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2" fillId="3" borderId="12"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center" vertical="center" wrapText="1"/>
      <protection hidden="1"/>
    </xf>
    <xf numFmtId="0" fontId="12" fillId="3" borderId="35" xfId="0" applyFont="1" applyFill="1" applyBorder="1" applyAlignment="1" applyProtection="1">
      <alignment horizontal="left" vertical="center" wrapText="1"/>
      <protection hidden="1"/>
    </xf>
    <xf numFmtId="0" fontId="7" fillId="3" borderId="35" xfId="0" applyFont="1" applyFill="1" applyBorder="1" applyAlignment="1">
      <alignment horizontal="center" vertical="center" wrapText="1"/>
    </xf>
    <xf numFmtId="0" fontId="12" fillId="3" borderId="35" xfId="0" applyFont="1" applyFill="1" applyBorder="1" applyAlignment="1" applyProtection="1">
      <alignment horizontal="center" vertical="center" wrapText="1"/>
      <protection hidden="1"/>
    </xf>
    <xf numFmtId="1" fontId="7" fillId="3" borderId="12" xfId="0" applyNumberFormat="1" applyFont="1" applyFill="1" applyBorder="1" applyAlignment="1">
      <alignment horizontal="center" vertical="center" wrapText="1"/>
    </xf>
    <xf numFmtId="0" fontId="7" fillId="3" borderId="38" xfId="0" applyFont="1" applyFill="1" applyBorder="1" applyAlignment="1">
      <alignment horizontal="left" vertical="center" wrapText="1"/>
    </xf>
    <xf numFmtId="1" fontId="7" fillId="3" borderId="8" xfId="0" applyNumberFormat="1" applyFont="1" applyFill="1" applyBorder="1" applyAlignment="1">
      <alignment horizontal="center" vertical="center" wrapText="1"/>
    </xf>
    <xf numFmtId="0" fontId="12" fillId="3" borderId="0" xfId="0" applyFont="1" applyFill="1" applyAlignment="1">
      <alignment horizontal="left" vertical="top" wrapText="1"/>
    </xf>
    <xf numFmtId="0" fontId="4" fillId="0" borderId="12" xfId="0" applyFont="1" applyBorder="1" applyAlignment="1">
      <alignment horizontal="center" vertical="center" wrapText="1"/>
    </xf>
    <xf numFmtId="9" fontId="7" fillId="3" borderId="31" xfId="0" applyNumberFormat="1" applyFont="1" applyFill="1" applyBorder="1" applyAlignment="1">
      <alignment horizontal="center" vertical="center" wrapText="1"/>
    </xf>
    <xf numFmtId="9" fontId="27" fillId="4" borderId="49" xfId="0" applyNumberFormat="1" applyFont="1" applyFill="1" applyBorder="1" applyAlignment="1">
      <alignment horizontal="center" wrapText="1"/>
    </xf>
    <xf numFmtId="9" fontId="18" fillId="0" borderId="51" xfId="0" applyNumberFormat="1" applyFont="1" applyBorder="1" applyAlignment="1">
      <alignment horizontal="center" vertical="center"/>
    </xf>
    <xf numFmtId="9" fontId="18" fillId="0" borderId="53" xfId="0" applyNumberFormat="1" applyFont="1" applyBorder="1" applyAlignment="1">
      <alignment horizontal="center" vertical="center" wrapText="1"/>
    </xf>
    <xf numFmtId="9" fontId="28" fillId="4" borderId="49" xfId="0" applyNumberFormat="1" applyFont="1" applyFill="1" applyBorder="1" applyAlignment="1">
      <alignment horizontal="center" wrapText="1"/>
    </xf>
    <xf numFmtId="9" fontId="24" fillId="11" borderId="45" xfId="1"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7" fillId="3" borderId="12" xfId="0" applyFont="1" applyFill="1" applyBorder="1" applyAlignment="1">
      <alignment horizontal="justify" vertical="center" wrapText="1"/>
    </xf>
    <xf numFmtId="0" fontId="18" fillId="0" borderId="51"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7" fillId="3" borderId="41" xfId="0" applyFont="1" applyFill="1" applyBorder="1" applyAlignment="1">
      <alignment horizontal="justify" vertical="center" wrapText="1"/>
    </xf>
    <xf numFmtId="0" fontId="18" fillId="0" borderId="52" xfId="0" applyFont="1" applyBorder="1" applyAlignment="1">
      <alignment horizontal="justify" vertical="center" wrapText="1"/>
    </xf>
    <xf numFmtId="0" fontId="28" fillId="4" borderId="50" xfId="0" applyFont="1" applyFill="1" applyBorder="1" applyAlignment="1">
      <alignment horizontal="justify" vertical="center" wrapText="1"/>
    </xf>
    <xf numFmtId="0" fontId="24" fillId="11" borderId="39" xfId="0" applyFont="1" applyFill="1" applyBorder="1" applyAlignment="1">
      <alignment horizontal="justify" vertical="center" wrapText="1"/>
    </xf>
    <xf numFmtId="10" fontId="4" fillId="3" borderId="12" xfId="1" applyNumberFormat="1" applyFont="1" applyFill="1" applyBorder="1" applyAlignment="1">
      <alignment horizontal="center" vertical="center" wrapText="1"/>
    </xf>
    <xf numFmtId="10" fontId="4" fillId="3" borderId="31" xfId="0" applyNumberFormat="1" applyFont="1" applyFill="1" applyBorder="1" applyAlignment="1">
      <alignment horizontal="center" vertical="center" wrapText="1"/>
    </xf>
    <xf numFmtId="10" fontId="16" fillId="4" borderId="49" xfId="0" applyNumberFormat="1" applyFont="1" applyFill="1" applyBorder="1" applyAlignment="1">
      <alignment horizontal="center" wrapText="1"/>
    </xf>
    <xf numFmtId="10" fontId="22" fillId="4" borderId="49" xfId="0" applyNumberFormat="1" applyFont="1" applyFill="1" applyBorder="1" applyAlignment="1">
      <alignment horizontal="center" wrapText="1"/>
    </xf>
    <xf numFmtId="10" fontId="23" fillId="11" borderId="45" xfId="1" applyNumberFormat="1" applyFont="1" applyFill="1" applyBorder="1" applyAlignment="1">
      <alignment horizontal="center" vertical="center" wrapText="1"/>
    </xf>
    <xf numFmtId="9" fontId="18" fillId="0" borderId="51" xfId="0" applyNumberFormat="1" applyFont="1" applyBorder="1" applyAlignment="1">
      <alignment horizontal="center" vertical="center" wrapText="1"/>
    </xf>
    <xf numFmtId="10" fontId="18" fillId="0" borderId="31" xfId="0" applyNumberFormat="1" applyFont="1" applyBorder="1" applyAlignment="1">
      <alignment horizontal="center" vertical="center" wrapText="1"/>
    </xf>
    <xf numFmtId="9" fontId="18" fillId="0" borderId="51" xfId="1" applyFont="1" applyFill="1" applyBorder="1" applyAlignment="1">
      <alignment horizontal="center" vertical="center" wrapText="1"/>
    </xf>
    <xf numFmtId="9" fontId="18" fillId="0" borderId="1" xfId="1" applyFont="1" applyFill="1" applyBorder="1" applyAlignment="1">
      <alignment horizontal="center" vertical="center" wrapText="1"/>
    </xf>
    <xf numFmtId="164" fontId="18" fillId="0" borderId="3" xfId="1" applyNumberFormat="1" applyFont="1" applyFill="1" applyBorder="1" applyAlignment="1">
      <alignment horizontal="center" vertical="center" wrapText="1"/>
    </xf>
    <xf numFmtId="0" fontId="29" fillId="0" borderId="0" xfId="0" applyFont="1" applyAlignment="1">
      <alignment wrapText="1"/>
    </xf>
    <xf numFmtId="10" fontId="18" fillId="0" borderId="51" xfId="0" applyNumberFormat="1" applyFont="1" applyBorder="1" applyAlignment="1">
      <alignment horizontal="center" vertical="center" wrapText="1"/>
    </xf>
    <xf numFmtId="10" fontId="4" fillId="3" borderId="31" xfId="1" applyNumberFormat="1" applyFont="1" applyFill="1" applyBorder="1" applyAlignment="1">
      <alignment horizontal="center" vertical="center" wrapText="1"/>
    </xf>
    <xf numFmtId="0" fontId="18" fillId="0" borderId="51" xfId="0" applyFont="1" applyBorder="1" applyAlignment="1">
      <alignment horizontal="left" vertical="center" wrapText="1"/>
    </xf>
    <xf numFmtId="10" fontId="18" fillId="0" borderId="51" xfId="0" applyNumberFormat="1" applyFont="1" applyBorder="1" applyAlignment="1">
      <alignment horizontal="center" vertical="center"/>
    </xf>
    <xf numFmtId="10" fontId="18" fillId="3" borderId="12" xfId="1" applyNumberFormat="1" applyFont="1" applyFill="1" applyBorder="1" applyAlignment="1">
      <alignment horizontal="center" vertical="center" wrapText="1"/>
    </xf>
    <xf numFmtId="0" fontId="4" fillId="0" borderId="12" xfId="0" applyFont="1" applyBorder="1" applyAlignment="1">
      <alignment horizontal="justify" vertical="center" wrapText="1"/>
    </xf>
    <xf numFmtId="0" fontId="4" fillId="0" borderId="0" xfId="0" applyFont="1" applyAlignment="1">
      <alignment horizontal="justify" wrapText="1"/>
    </xf>
    <xf numFmtId="9" fontId="18" fillId="0" borderId="12" xfId="0" applyNumberFormat="1" applyFont="1" applyBorder="1" applyAlignment="1">
      <alignment horizontal="center" vertical="center"/>
    </xf>
    <xf numFmtId="0" fontId="31" fillId="0" borderId="12" xfId="0" applyFont="1" applyBorder="1" applyAlignment="1">
      <alignment horizontal="justify"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wrapText="1"/>
    </xf>
    <xf numFmtId="10" fontId="18" fillId="0" borderId="12" xfId="1" applyNumberFormat="1" applyFont="1" applyBorder="1" applyAlignment="1">
      <alignment horizontal="center" vertical="center" wrapText="1"/>
    </xf>
    <xf numFmtId="0" fontId="18" fillId="0" borderId="12" xfId="0" applyFont="1" applyBorder="1" applyAlignment="1">
      <alignment horizontal="justify" vertical="center" wrapText="1"/>
    </xf>
    <xf numFmtId="10" fontId="18" fillId="0" borderId="12" xfId="0" applyNumberFormat="1" applyFont="1" applyBorder="1" applyAlignment="1">
      <alignment horizontal="center" vertical="center" wrapText="1"/>
    </xf>
    <xf numFmtId="9" fontId="18" fillId="0" borderId="12" xfId="0" applyNumberFormat="1" applyFont="1" applyBorder="1" applyAlignment="1">
      <alignment horizontal="center" vertical="center" wrapText="1"/>
    </xf>
    <xf numFmtId="0" fontId="18" fillId="0" borderId="59" xfId="0" applyFont="1" applyBorder="1" applyAlignment="1">
      <alignment horizontal="center" vertical="center" wrapText="1"/>
    </xf>
    <xf numFmtId="9" fontId="18" fillId="0" borderId="54" xfId="0" applyNumberFormat="1" applyFont="1" applyBorder="1" applyAlignment="1">
      <alignment horizontal="center" vertical="center"/>
    </xf>
    <xf numFmtId="9" fontId="18" fillId="0" borderId="42" xfId="0" applyNumberFormat="1" applyFont="1" applyBorder="1" applyAlignment="1">
      <alignment horizontal="center" vertical="center"/>
    </xf>
    <xf numFmtId="9" fontId="18" fillId="0" borderId="43" xfId="1" applyFont="1" applyFill="1" applyBorder="1" applyAlignment="1">
      <alignment horizontal="center" vertical="center" wrapText="1"/>
    </xf>
    <xf numFmtId="0" fontId="18" fillId="0" borderId="41" xfId="0" applyFont="1" applyBorder="1" applyAlignment="1">
      <alignment horizontal="justify" vertical="center" wrapText="1"/>
    </xf>
    <xf numFmtId="9" fontId="18" fillId="0" borderId="43" xfId="1" applyFont="1" applyBorder="1" applyAlignment="1">
      <alignment horizontal="center" vertical="center" wrapText="1"/>
    </xf>
    <xf numFmtId="0" fontId="18" fillId="0" borderId="43" xfId="0" applyFont="1" applyBorder="1" applyAlignment="1">
      <alignment horizontal="center" vertical="center" wrapText="1"/>
    </xf>
    <xf numFmtId="9" fontId="18" fillId="0" borderId="41" xfId="0" applyNumberFormat="1" applyFont="1" applyBorder="1" applyAlignment="1">
      <alignment horizontal="center" vertical="center"/>
    </xf>
    <xf numFmtId="9" fontId="18" fillId="0" borderId="34" xfId="1" applyFont="1" applyBorder="1" applyAlignment="1">
      <alignment horizontal="center" vertical="center" wrapText="1"/>
    </xf>
    <xf numFmtId="10" fontId="18" fillId="0" borderId="35" xfId="0" applyNumberFormat="1" applyFont="1" applyBorder="1" applyAlignment="1">
      <alignment horizontal="center" vertical="center" wrapText="1"/>
    </xf>
    <xf numFmtId="0" fontId="18" fillId="0" borderId="35" xfId="0" applyFont="1" applyBorder="1" applyAlignment="1">
      <alignment horizontal="justify" vertical="center" wrapText="1"/>
    </xf>
    <xf numFmtId="0" fontId="18" fillId="0" borderId="38" xfId="0" applyFont="1" applyBorder="1" applyAlignment="1">
      <alignment horizontal="justify" vertical="center" wrapText="1"/>
    </xf>
    <xf numFmtId="0" fontId="4" fillId="0" borderId="0" xfId="0" applyFont="1" applyAlignment="1">
      <alignment horizontal="justify"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4" fillId="3"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3" fillId="10" borderId="3" xfId="0" applyFont="1" applyFill="1" applyBorder="1" applyAlignment="1">
      <alignment horizontal="center" vertical="center" wrapText="1"/>
    </xf>
    <xf numFmtId="0" fontId="3" fillId="10" borderId="51" xfId="0" applyFont="1" applyFill="1" applyBorder="1" applyAlignment="1">
      <alignment horizontal="center" vertical="center" wrapText="1"/>
    </xf>
    <xf numFmtId="0" fontId="3" fillId="10" borderId="52" xfId="0" applyFont="1" applyFill="1" applyBorder="1" applyAlignment="1">
      <alignment horizontal="center" vertical="center" wrapText="1"/>
    </xf>
    <xf numFmtId="0" fontId="27" fillId="4" borderId="60" xfId="0" applyFont="1" applyFill="1" applyBorder="1" applyAlignment="1">
      <alignment horizontal="justify" vertical="center" wrapText="1"/>
    </xf>
    <xf numFmtId="1" fontId="4" fillId="3" borderId="12" xfId="1" applyNumberFormat="1" applyFont="1" applyFill="1" applyBorder="1" applyAlignment="1">
      <alignment horizontal="center" vertical="center" wrapText="1"/>
    </xf>
    <xf numFmtId="9" fontId="4" fillId="3" borderId="59" xfId="0" applyNumberFormat="1" applyFont="1" applyFill="1" applyBorder="1" applyAlignment="1">
      <alignment horizontal="center" vertical="center" wrapText="1"/>
    </xf>
    <xf numFmtId="10" fontId="4" fillId="3" borderId="54" xfId="1" applyNumberFormat="1" applyFont="1" applyFill="1" applyBorder="1" applyAlignment="1">
      <alignment horizontal="center" vertical="center" wrapText="1"/>
    </xf>
    <xf numFmtId="10" fontId="4" fillId="3" borderId="54" xfId="0" applyNumberFormat="1" applyFont="1" applyFill="1" applyBorder="1" applyAlignment="1">
      <alignment horizontal="center" vertical="center" wrapText="1"/>
    </xf>
    <xf numFmtId="9" fontId="4" fillId="3" borderId="43" xfId="0" applyNumberFormat="1" applyFont="1" applyFill="1" applyBorder="1" applyAlignment="1">
      <alignment horizontal="center" vertical="center" wrapText="1"/>
    </xf>
    <xf numFmtId="0" fontId="4" fillId="0" borderId="41" xfId="0" applyFont="1" applyBorder="1" applyAlignment="1">
      <alignment horizontal="justify" vertical="center" wrapText="1"/>
    </xf>
    <xf numFmtId="1" fontId="4" fillId="3" borderId="43" xfId="1" applyNumberFormat="1" applyFont="1" applyFill="1" applyBorder="1" applyAlignment="1">
      <alignment horizontal="center" vertical="center" wrapText="1"/>
    </xf>
    <xf numFmtId="1" fontId="7" fillId="3" borderId="34" xfId="1" applyNumberFormat="1" applyFont="1" applyFill="1" applyBorder="1" applyAlignment="1">
      <alignment horizontal="center" vertical="center" wrapText="1"/>
    </xf>
    <xf numFmtId="1" fontId="7" fillId="3" borderId="35" xfId="1" applyNumberFormat="1" applyFont="1" applyFill="1" applyBorder="1" applyAlignment="1">
      <alignment horizontal="center" vertical="center" wrapText="1"/>
    </xf>
    <xf numFmtId="10" fontId="4" fillId="3" borderId="35" xfId="0" applyNumberFormat="1" applyFont="1" applyFill="1" applyBorder="1" applyAlignment="1">
      <alignment horizontal="center" vertical="center" wrapText="1"/>
    </xf>
    <xf numFmtId="0" fontId="7" fillId="3" borderId="38" xfId="0" applyFont="1" applyFill="1" applyBorder="1" applyAlignment="1">
      <alignment horizontal="justify" vertical="center" wrapText="1"/>
    </xf>
    <xf numFmtId="0" fontId="4" fillId="3" borderId="6" xfId="0" applyFont="1" applyFill="1" applyBorder="1" applyAlignment="1">
      <alignment horizontal="justify" vertical="center" wrapText="1"/>
    </xf>
    <xf numFmtId="0" fontId="4" fillId="0" borderId="6" xfId="0" applyFont="1" applyBorder="1" applyAlignment="1">
      <alignment horizontal="justify" vertical="center" wrapText="1"/>
    </xf>
    <xf numFmtId="0" fontId="3" fillId="9" borderId="53" xfId="0" applyFont="1" applyFill="1" applyBorder="1" applyAlignment="1">
      <alignment horizontal="center" vertical="center" wrapText="1"/>
    </xf>
    <xf numFmtId="0" fontId="3" fillId="9" borderId="51" xfId="0" applyFont="1" applyFill="1" applyBorder="1" applyAlignment="1">
      <alignment horizontal="center" vertical="center" wrapText="1"/>
    </xf>
    <xf numFmtId="0" fontId="3" fillId="9" borderId="52" xfId="0" applyFont="1" applyFill="1" applyBorder="1" applyAlignment="1">
      <alignment horizontal="center" vertical="center" wrapText="1"/>
    </xf>
    <xf numFmtId="0" fontId="30" fillId="0" borderId="12" xfId="0" applyFont="1" applyBorder="1" applyAlignment="1">
      <alignment horizontal="justify" vertical="center" wrapText="1"/>
    </xf>
    <xf numFmtId="9" fontId="4" fillId="3" borderId="54" xfId="1" applyFont="1" applyFill="1" applyBorder="1" applyAlignment="1">
      <alignment horizontal="center" vertical="center" wrapText="1"/>
    </xf>
    <xf numFmtId="0" fontId="4" fillId="3" borderId="54" xfId="0" applyFont="1" applyFill="1" applyBorder="1" applyAlignment="1">
      <alignment horizontal="justify" vertical="center" wrapText="1"/>
    </xf>
    <xf numFmtId="0" fontId="4" fillId="3" borderId="42" xfId="0" applyFont="1" applyFill="1" applyBorder="1" applyAlignment="1">
      <alignment horizontal="justify" vertical="center" wrapText="1"/>
    </xf>
    <xf numFmtId="1" fontId="4" fillId="3" borderId="43" xfId="0" applyNumberFormat="1" applyFont="1" applyFill="1" applyBorder="1" applyAlignment="1">
      <alignment horizontal="center" vertical="center" wrapText="1"/>
    </xf>
    <xf numFmtId="1" fontId="7" fillId="3" borderId="34" xfId="0" applyNumberFormat="1" applyFont="1" applyFill="1" applyBorder="1" applyAlignment="1">
      <alignment horizontal="center" vertical="center" wrapText="1"/>
    </xf>
    <xf numFmtId="1" fontId="7" fillId="3" borderId="35" xfId="0" applyNumberFormat="1" applyFont="1" applyFill="1" applyBorder="1" applyAlignment="1">
      <alignment horizontal="center" vertical="center" wrapText="1"/>
    </xf>
    <xf numFmtId="0" fontId="31" fillId="0" borderId="35" xfId="0" applyFont="1" applyBorder="1" applyAlignment="1">
      <alignment horizontal="justify" vertical="center" wrapText="1"/>
    </xf>
    <xf numFmtId="0" fontId="4" fillId="3" borderId="38" xfId="0" applyFont="1" applyFill="1" applyBorder="1" applyAlignment="1">
      <alignment horizontal="center" vertical="center" wrapText="1"/>
    </xf>
    <xf numFmtId="9" fontId="18" fillId="0" borderId="12" xfId="0" applyNumberFormat="1" applyFont="1" applyBorder="1" applyAlignment="1">
      <alignment horizontal="left" vertical="center"/>
    </xf>
    <xf numFmtId="0" fontId="30" fillId="0" borderId="42" xfId="0" applyFont="1" applyBorder="1" applyAlignment="1">
      <alignment horizontal="justify" vertical="center" wrapText="1"/>
    </xf>
    <xf numFmtId="0" fontId="30" fillId="0" borderId="41" xfId="0" applyFont="1" applyBorder="1" applyAlignment="1">
      <alignment horizontal="justify" vertical="center" wrapText="1"/>
    </xf>
    <xf numFmtId="0" fontId="31" fillId="0" borderId="41" xfId="0" applyFont="1" applyBorder="1" applyAlignment="1">
      <alignment horizontal="justify"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4" fillId="0" borderId="0" xfId="0" applyFont="1" applyAlignment="1">
      <alignment horizontal="justify"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justify" wrapText="1"/>
    </xf>
    <xf numFmtId="0" fontId="4" fillId="0" borderId="10" xfId="0" applyFont="1" applyBorder="1" applyAlignment="1">
      <alignment horizontal="justify" wrapText="1"/>
    </xf>
    <xf numFmtId="0" fontId="4" fillId="0" borderId="11" xfId="0" applyFont="1" applyBorder="1" applyAlignment="1">
      <alignment horizontal="justify"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7" fillId="4" borderId="45" xfId="0" applyFont="1" applyFill="1" applyBorder="1" applyAlignment="1">
      <alignment horizontal="center" wrapText="1"/>
    </xf>
    <xf numFmtId="0" fontId="27" fillId="4" borderId="46" xfId="0" applyFont="1" applyFill="1" applyBorder="1" applyAlignment="1">
      <alignment horizontal="center" wrapText="1"/>
    </xf>
    <xf numFmtId="0" fontId="27" fillId="4" borderId="47" xfId="0" applyFont="1" applyFill="1" applyBorder="1" applyAlignment="1">
      <alignment horizontal="center" wrapText="1"/>
    </xf>
    <xf numFmtId="0" fontId="27" fillId="4" borderId="48" xfId="0" applyFont="1" applyFill="1" applyBorder="1" applyAlignment="1">
      <alignment horizontal="center" wrapText="1"/>
    </xf>
    <xf numFmtId="0" fontId="27" fillId="4" borderId="44" xfId="0" applyFont="1" applyFill="1" applyBorder="1" applyAlignment="1">
      <alignment horizontal="center" wrapText="1"/>
    </xf>
    <xf numFmtId="0" fontId="27" fillId="4" borderId="24" xfId="0" applyFont="1" applyFill="1" applyBorder="1" applyAlignment="1">
      <alignment horizontal="center" wrapText="1"/>
    </xf>
    <xf numFmtId="0" fontId="27" fillId="4" borderId="5" xfId="0" applyFont="1" applyFill="1" applyBorder="1" applyAlignment="1">
      <alignment horizontal="center" wrapText="1"/>
    </xf>
    <xf numFmtId="0" fontId="27" fillId="4" borderId="4" xfId="0" applyFont="1" applyFill="1" applyBorder="1" applyAlignment="1">
      <alignment horizontal="center" wrapText="1"/>
    </xf>
    <xf numFmtId="0" fontId="27" fillId="4" borderId="27" xfId="0" applyFont="1" applyFill="1" applyBorder="1" applyAlignment="1">
      <alignment horizontal="center" wrapText="1"/>
    </xf>
    <xf numFmtId="1" fontId="27" fillId="4" borderId="44" xfId="0" applyNumberFormat="1" applyFont="1" applyFill="1" applyBorder="1" applyAlignment="1">
      <alignment horizontal="center" wrapText="1"/>
    </xf>
    <xf numFmtId="1" fontId="27"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23" fillId="11" borderId="44" xfId="0" applyFont="1" applyFill="1" applyBorder="1" applyAlignment="1">
      <alignment horizontal="center" wrapText="1"/>
    </xf>
    <xf numFmtId="0" fontId="23" fillId="11" borderId="45" xfId="0" applyFont="1" applyFill="1" applyBorder="1" applyAlignment="1">
      <alignment horizontal="center" wrapText="1"/>
    </xf>
    <xf numFmtId="0" fontId="23" fillId="11" borderId="46" xfId="0" applyFont="1" applyFill="1" applyBorder="1" applyAlignment="1">
      <alignment horizontal="center" wrapText="1"/>
    </xf>
    <xf numFmtId="0" fontId="24" fillId="11" borderId="44" xfId="0" applyFont="1" applyFill="1" applyBorder="1" applyAlignment="1">
      <alignment horizontal="center" vertical="center" wrapText="1"/>
    </xf>
    <xf numFmtId="0" fontId="24" fillId="11" borderId="46" xfId="0" applyFont="1" applyFill="1" applyBorder="1" applyAlignment="1">
      <alignment horizontal="center" vertical="center" wrapText="1"/>
    </xf>
    <xf numFmtId="0" fontId="24" fillId="11" borderId="47" xfId="0" applyFont="1" applyFill="1" applyBorder="1" applyAlignment="1">
      <alignment horizontal="center" vertical="center" wrapText="1"/>
    </xf>
    <xf numFmtId="0" fontId="24" fillId="11" borderId="48" xfId="0" applyFont="1" applyFill="1" applyBorder="1" applyAlignment="1">
      <alignment horizontal="center" vertical="center" wrapText="1"/>
    </xf>
    <xf numFmtId="0" fontId="27" fillId="4" borderId="55" xfId="0" applyFont="1" applyFill="1" applyBorder="1" applyAlignment="1">
      <alignment horizontal="center" wrapText="1"/>
    </xf>
    <xf numFmtId="0" fontId="27" fillId="4" borderId="56" xfId="0" applyFont="1" applyFill="1" applyBorder="1" applyAlignment="1">
      <alignment horizontal="center" wrapText="1"/>
    </xf>
    <xf numFmtId="0" fontId="22" fillId="4" borderId="44" xfId="0" applyFont="1" applyFill="1" applyBorder="1" applyAlignment="1">
      <alignment horizontal="center" vertical="center"/>
    </xf>
    <xf numFmtId="0" fontId="22" fillId="4" borderId="45" xfId="0" applyFont="1" applyFill="1" applyBorder="1" applyAlignment="1">
      <alignment horizontal="center" vertical="center"/>
    </xf>
    <xf numFmtId="0" fontId="22" fillId="4" borderId="46" xfId="0" applyFont="1" applyFill="1" applyBorder="1" applyAlignment="1">
      <alignment horizontal="center" vertical="center"/>
    </xf>
    <xf numFmtId="0" fontId="28" fillId="4" borderId="45" xfId="0" applyFont="1" applyFill="1" applyBorder="1" applyAlignment="1">
      <alignment horizontal="center" wrapText="1"/>
    </xf>
    <xf numFmtId="0" fontId="28" fillId="4" borderId="46" xfId="0" applyFont="1" applyFill="1" applyBorder="1" applyAlignment="1">
      <alignment horizontal="center" wrapText="1"/>
    </xf>
    <xf numFmtId="0" fontId="28" fillId="4" borderId="47" xfId="0" applyFont="1" applyFill="1" applyBorder="1" applyAlignment="1">
      <alignment horizontal="center" wrapText="1"/>
    </xf>
    <xf numFmtId="0" fontId="28" fillId="4" borderId="48" xfId="0" applyFont="1" applyFill="1" applyBorder="1" applyAlignment="1">
      <alignment horizontal="center" wrapText="1"/>
    </xf>
    <xf numFmtId="0" fontId="28" fillId="4" borderId="44" xfId="0" applyFont="1" applyFill="1" applyBorder="1" applyAlignment="1">
      <alignment horizontal="center" wrapText="1"/>
    </xf>
    <xf numFmtId="0" fontId="28" fillId="4" borderId="55" xfId="0" applyFont="1" applyFill="1" applyBorder="1" applyAlignment="1">
      <alignment horizontal="center" wrapText="1"/>
    </xf>
    <xf numFmtId="0" fontId="28" fillId="4" borderId="56" xfId="0" applyFont="1" applyFill="1" applyBorder="1" applyAlignment="1">
      <alignment horizontal="center" wrapText="1"/>
    </xf>
    <xf numFmtId="0" fontId="28" fillId="4" borderId="57" xfId="0" applyFont="1" applyFill="1" applyBorder="1" applyAlignment="1">
      <alignment horizontal="center" wrapText="1"/>
    </xf>
    <xf numFmtId="0" fontId="28" fillId="4" borderId="58" xfId="0" applyFont="1" applyFill="1" applyBorder="1" applyAlignment="1">
      <alignment horizont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1</xdr:col>
      <xdr:colOff>1419224</xdr:colOff>
      <xdr:row>1</xdr:row>
      <xdr:rowOff>19050</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9051"/>
          <a:ext cx="1876423" cy="8953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5"/>
  <sheetViews>
    <sheetView tabSelected="1" zoomScale="70" zoomScaleNormal="70" workbookViewId="0">
      <selection activeCell="F14" sqref="F14"/>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3" width="17.85546875" style="2" customWidth="1"/>
    <col min="24" max="24" width="24.5703125" style="2" customWidth="1"/>
    <col min="25" max="25" width="16.85546875" style="2" customWidth="1"/>
    <col min="26" max="26" width="40.5703125" style="130" customWidth="1"/>
    <col min="27" max="27" width="15.7109375" style="130" customWidth="1"/>
    <col min="28" max="28" width="19.42578125" style="2" customWidth="1"/>
    <col min="29" max="29" width="15.7109375" style="2" customWidth="1"/>
    <col min="30" max="30" width="16.42578125" style="2" customWidth="1"/>
    <col min="31" max="31" width="59.85546875" style="2" customWidth="1"/>
    <col min="32" max="32" width="27.28515625" style="2" customWidth="1"/>
    <col min="33" max="33" width="20.140625" style="2" customWidth="1"/>
    <col min="34" max="34" width="16.42578125" style="2" customWidth="1"/>
    <col min="35" max="35" width="15.85546875" style="2" customWidth="1"/>
    <col min="36" max="36" width="39.7109375" style="130" customWidth="1"/>
    <col min="37" max="37" width="17.7109375" style="2"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18.85546875" style="2" customWidth="1"/>
    <col min="44" max="44" width="16.42578125" style="2" customWidth="1"/>
    <col min="45" max="45" width="15.7109375" style="2" customWidth="1"/>
    <col min="46" max="46" width="51.7109375" style="130" customWidth="1"/>
    <col min="47" max="47" width="17.5703125" style="2" customWidth="1"/>
    <col min="48" max="48" width="16.28515625" style="2" customWidth="1"/>
    <col min="49" max="16384" width="10.85546875" style="2"/>
  </cols>
  <sheetData>
    <row r="1" spans="1:49" ht="70.5" customHeight="1" x14ac:dyDescent="0.25">
      <c r="A1" s="220" t="s">
        <v>137</v>
      </c>
      <c r="B1" s="221"/>
      <c r="C1" s="221"/>
      <c r="D1" s="221"/>
      <c r="E1" s="221"/>
      <c r="F1" s="221"/>
      <c r="G1" s="221"/>
      <c r="H1" s="221"/>
      <c r="I1" s="221"/>
      <c r="J1" s="221"/>
      <c r="K1" s="221"/>
      <c r="L1" s="221"/>
      <c r="M1" s="222"/>
      <c r="N1" s="223" t="s">
        <v>198</v>
      </c>
      <c r="O1" s="224"/>
      <c r="P1" s="224"/>
      <c r="Q1" s="224"/>
      <c r="R1" s="225"/>
      <c r="S1" s="229"/>
      <c r="T1" s="219"/>
      <c r="U1" s="219"/>
      <c r="V1" s="219"/>
      <c r="W1" s="1"/>
      <c r="X1" s="219"/>
      <c r="Y1" s="219"/>
      <c r="Z1" s="230"/>
      <c r="AA1" s="230"/>
      <c r="AB1" s="219"/>
      <c r="AC1" s="219"/>
      <c r="AD1" s="219"/>
      <c r="AE1" s="219"/>
      <c r="AF1" s="219"/>
      <c r="AG1" s="219"/>
      <c r="AH1" s="219"/>
      <c r="AI1" s="219"/>
      <c r="AJ1" s="230"/>
      <c r="AK1" s="219"/>
      <c r="AL1" s="219"/>
      <c r="AM1" s="219"/>
      <c r="AN1" s="219"/>
      <c r="AO1" s="219"/>
      <c r="AP1" s="219"/>
      <c r="AQ1" s="219"/>
      <c r="AR1" s="219"/>
      <c r="AS1" s="219"/>
      <c r="AT1" s="230"/>
      <c r="AU1" s="219"/>
      <c r="AV1" s="219"/>
      <c r="AW1" s="219"/>
    </row>
    <row r="2" spans="1:49" s="3" customFormat="1" ht="23.45" customHeight="1" x14ac:dyDescent="0.25">
      <c r="A2" s="231"/>
      <c r="B2" s="232"/>
      <c r="C2" s="232"/>
      <c r="D2" s="232"/>
      <c r="E2" s="232"/>
      <c r="F2" s="232"/>
      <c r="G2" s="232"/>
      <c r="H2" s="232"/>
      <c r="I2" s="232"/>
      <c r="J2" s="232"/>
      <c r="K2" s="232"/>
      <c r="L2" s="232"/>
      <c r="M2" s="233"/>
      <c r="N2" s="226"/>
      <c r="O2" s="227"/>
      <c r="P2" s="227"/>
      <c r="Q2" s="227"/>
      <c r="R2" s="228"/>
      <c r="S2" s="229"/>
      <c r="T2" s="219"/>
      <c r="U2" s="219"/>
      <c r="V2" s="219"/>
      <c r="W2" s="1"/>
      <c r="X2" s="219"/>
      <c r="Y2" s="219"/>
      <c r="Z2" s="230"/>
      <c r="AA2" s="230"/>
      <c r="AB2" s="219"/>
      <c r="AC2" s="219"/>
      <c r="AD2" s="219"/>
      <c r="AE2" s="219"/>
      <c r="AF2" s="219"/>
      <c r="AG2" s="219"/>
      <c r="AH2" s="219"/>
      <c r="AI2" s="219"/>
      <c r="AJ2" s="230"/>
      <c r="AK2" s="219"/>
      <c r="AL2" s="219"/>
      <c r="AM2" s="219"/>
      <c r="AN2" s="219"/>
      <c r="AO2" s="219"/>
      <c r="AP2" s="219"/>
      <c r="AQ2" s="219"/>
      <c r="AR2" s="219"/>
      <c r="AS2" s="219"/>
      <c r="AT2" s="230"/>
      <c r="AU2" s="219"/>
      <c r="AV2" s="219"/>
      <c r="AW2" s="219"/>
    </row>
    <row r="3" spans="1:49" ht="15" customHeight="1" x14ac:dyDescent="0.25">
      <c r="A3" s="234"/>
      <c r="B3" s="235"/>
      <c r="C3" s="235"/>
      <c r="D3" s="235"/>
      <c r="E3" s="235"/>
      <c r="F3" s="235"/>
      <c r="G3" s="235"/>
      <c r="H3" s="235"/>
      <c r="I3" s="235"/>
      <c r="J3" s="235"/>
      <c r="K3" s="235"/>
      <c r="L3" s="235"/>
      <c r="M3" s="235"/>
      <c r="N3" s="235"/>
      <c r="O3" s="235"/>
      <c r="P3" s="235"/>
      <c r="Q3" s="235"/>
      <c r="R3" s="235"/>
      <c r="S3" s="4"/>
      <c r="T3" s="4"/>
      <c r="U3" s="4"/>
      <c r="V3" s="4"/>
      <c r="W3" s="4"/>
      <c r="X3" s="4"/>
      <c r="Y3" s="4"/>
      <c r="Z3" s="124"/>
      <c r="AA3" s="124"/>
      <c r="AB3" s="4"/>
      <c r="AC3" s="4"/>
      <c r="AD3" s="4"/>
      <c r="AE3" s="4"/>
      <c r="AF3" s="4"/>
      <c r="AG3" s="4"/>
      <c r="AH3" s="4"/>
      <c r="AI3" s="4"/>
      <c r="AJ3" s="124"/>
      <c r="AK3" s="4"/>
      <c r="AL3" s="4"/>
      <c r="AM3" s="4"/>
      <c r="AN3" s="4"/>
      <c r="AO3" s="4"/>
      <c r="AP3" s="4"/>
      <c r="AQ3" s="4"/>
      <c r="AR3" s="4"/>
      <c r="AS3" s="4"/>
      <c r="AT3" s="124"/>
      <c r="AU3" s="4"/>
      <c r="AV3" s="4"/>
      <c r="AW3" s="4"/>
    </row>
    <row r="4" spans="1:49" ht="15" customHeight="1" x14ac:dyDescent="0.25">
      <c r="A4" s="236" t="s">
        <v>0</v>
      </c>
      <c r="B4" s="237"/>
      <c r="C4" s="237"/>
      <c r="D4" s="237"/>
      <c r="E4" s="237"/>
      <c r="F4" s="237"/>
      <c r="G4" s="237"/>
      <c r="H4" s="237"/>
      <c r="I4" s="237"/>
      <c r="J4" s="237"/>
      <c r="K4" s="237"/>
      <c r="L4" s="237"/>
      <c r="M4" s="237"/>
      <c r="N4" s="237"/>
      <c r="O4" s="237"/>
      <c r="P4" s="237"/>
      <c r="Q4" s="237"/>
      <c r="R4" s="237"/>
      <c r="S4" s="4"/>
      <c r="T4" s="4"/>
      <c r="U4" s="4"/>
      <c r="V4" s="4"/>
      <c r="W4" s="4"/>
      <c r="X4" s="4"/>
      <c r="Y4" s="4"/>
      <c r="Z4" s="124"/>
      <c r="AA4" s="124"/>
      <c r="AB4" s="4"/>
      <c r="AC4" s="4"/>
      <c r="AD4" s="4"/>
      <c r="AE4" s="4"/>
      <c r="AF4" s="4"/>
      <c r="AG4" s="4"/>
      <c r="AH4" s="4"/>
      <c r="AI4" s="4"/>
      <c r="AJ4" s="124"/>
      <c r="AK4" s="4"/>
      <c r="AL4" s="4"/>
      <c r="AM4" s="4"/>
      <c r="AN4" s="4"/>
      <c r="AO4" s="4"/>
      <c r="AP4" s="4"/>
      <c r="AQ4" s="4"/>
      <c r="AR4" s="4"/>
      <c r="AS4" s="4"/>
      <c r="AT4" s="124"/>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
      <c r="X5" s="1"/>
      <c r="Y5" s="1"/>
      <c r="Z5" s="125"/>
      <c r="AA5" s="125"/>
      <c r="AB5" s="1"/>
      <c r="AC5" s="1"/>
      <c r="AD5" s="1"/>
      <c r="AE5" s="1"/>
      <c r="AF5" s="1"/>
      <c r="AG5" s="1"/>
      <c r="AH5" s="1"/>
      <c r="AI5" s="1"/>
      <c r="AJ5" s="154"/>
      <c r="AK5" s="1"/>
      <c r="AL5" s="1"/>
      <c r="AM5" s="1"/>
      <c r="AN5" s="1"/>
      <c r="AO5" s="1"/>
      <c r="AP5" s="1"/>
      <c r="AQ5" s="1"/>
      <c r="AR5" s="1"/>
      <c r="AS5" s="1"/>
      <c r="AT5" s="175"/>
      <c r="AU5" s="1"/>
      <c r="AV5" s="1"/>
      <c r="AW5" s="1"/>
    </row>
    <row r="6" spans="1:49" ht="15" customHeight="1" x14ac:dyDescent="0.25">
      <c r="A6" s="238" t="s">
        <v>1</v>
      </c>
      <c r="B6" s="239"/>
      <c r="C6" s="244" t="s">
        <v>200</v>
      </c>
      <c r="D6" s="245"/>
      <c r="E6" s="246"/>
      <c r="F6" s="253" t="s">
        <v>2</v>
      </c>
      <c r="G6" s="254"/>
      <c r="H6" s="254"/>
      <c r="I6" s="254"/>
      <c r="J6" s="254"/>
      <c r="K6" s="254"/>
      <c r="L6" s="254"/>
      <c r="M6" s="255"/>
      <c r="N6" s="1"/>
      <c r="O6" s="1"/>
      <c r="P6" s="1"/>
      <c r="Q6" s="1"/>
      <c r="R6" s="1"/>
      <c r="S6" s="1"/>
      <c r="T6" s="1"/>
      <c r="U6" s="1"/>
      <c r="V6" s="1"/>
      <c r="W6" s="1"/>
      <c r="X6" s="1"/>
      <c r="Y6" s="1"/>
      <c r="Z6" s="125"/>
      <c r="AA6" s="125"/>
      <c r="AB6" s="1"/>
      <c r="AC6" s="1"/>
      <c r="AD6" s="1"/>
      <c r="AE6" s="1"/>
      <c r="AF6" s="1"/>
      <c r="AG6" s="1"/>
      <c r="AH6" s="1"/>
      <c r="AI6" s="1"/>
      <c r="AJ6" s="154"/>
      <c r="AK6" s="1"/>
      <c r="AL6" s="1"/>
      <c r="AM6" s="1"/>
      <c r="AN6" s="1"/>
      <c r="AO6" s="1"/>
      <c r="AP6" s="1"/>
      <c r="AQ6" s="1"/>
      <c r="AR6" s="1"/>
      <c r="AS6" s="1"/>
      <c r="AT6" s="175"/>
      <c r="AU6" s="1"/>
      <c r="AV6" s="1"/>
      <c r="AW6" s="1"/>
    </row>
    <row r="7" spans="1:49" ht="15" customHeight="1" x14ac:dyDescent="0.25">
      <c r="A7" s="240"/>
      <c r="B7" s="241"/>
      <c r="C7" s="247"/>
      <c r="D7" s="248"/>
      <c r="E7" s="249"/>
      <c r="F7" s="6" t="s">
        <v>3</v>
      </c>
      <c r="G7" s="256" t="s">
        <v>4</v>
      </c>
      <c r="H7" s="258"/>
      <c r="I7" s="256" t="s">
        <v>5</v>
      </c>
      <c r="J7" s="257"/>
      <c r="K7" s="257"/>
      <c r="L7" s="257"/>
      <c r="M7" s="258"/>
      <c r="N7" s="1"/>
      <c r="O7" s="1"/>
      <c r="P7" s="1"/>
      <c r="Q7" s="1"/>
      <c r="R7" s="1"/>
      <c r="S7" s="1"/>
      <c r="T7" s="1"/>
      <c r="U7" s="1"/>
      <c r="V7" s="1"/>
      <c r="W7" s="1"/>
      <c r="X7" s="1"/>
      <c r="Y7" s="1"/>
      <c r="Z7" s="125"/>
      <c r="AA7" s="125"/>
      <c r="AB7" s="1"/>
      <c r="AC7" s="1"/>
      <c r="AD7" s="1"/>
      <c r="AE7" s="1"/>
      <c r="AF7" s="1"/>
      <c r="AG7" s="1"/>
      <c r="AH7" s="1"/>
      <c r="AI7" s="1"/>
      <c r="AJ7" s="154"/>
      <c r="AK7" s="1"/>
      <c r="AL7" s="1"/>
      <c r="AM7" s="1"/>
      <c r="AN7" s="1"/>
      <c r="AO7" s="1"/>
      <c r="AP7" s="1"/>
      <c r="AQ7" s="1"/>
      <c r="AR7" s="1"/>
      <c r="AS7" s="1"/>
      <c r="AT7" s="175"/>
      <c r="AU7" s="1"/>
      <c r="AV7" s="1"/>
      <c r="AW7" s="1"/>
    </row>
    <row r="8" spans="1:49" ht="15" customHeight="1" x14ac:dyDescent="0.25">
      <c r="A8" s="240"/>
      <c r="B8" s="241"/>
      <c r="C8" s="247"/>
      <c r="D8" s="248"/>
      <c r="E8" s="249"/>
      <c r="F8" s="7">
        <v>1</v>
      </c>
      <c r="G8" s="343" t="s">
        <v>203</v>
      </c>
      <c r="H8" s="344"/>
      <c r="I8" s="259" t="s">
        <v>199</v>
      </c>
      <c r="J8" s="260"/>
      <c r="K8" s="260"/>
      <c r="L8" s="260"/>
      <c r="M8" s="261"/>
      <c r="N8" s="1"/>
      <c r="O8" s="1"/>
      <c r="P8" s="1"/>
      <c r="Q8" s="1"/>
      <c r="R8" s="1"/>
      <c r="S8" s="1"/>
      <c r="T8" s="1"/>
      <c r="U8" s="1"/>
      <c r="V8" s="1"/>
      <c r="W8" s="1"/>
      <c r="X8" s="1"/>
      <c r="Y8" s="1"/>
      <c r="Z8" s="125"/>
      <c r="AA8" s="125"/>
      <c r="AB8" s="1"/>
      <c r="AC8" s="1"/>
      <c r="AD8" s="1"/>
      <c r="AE8" s="1"/>
      <c r="AF8" s="1"/>
      <c r="AG8" s="1"/>
      <c r="AH8" s="1"/>
      <c r="AI8" s="1"/>
      <c r="AJ8" s="154"/>
      <c r="AK8" s="1"/>
      <c r="AL8" s="1"/>
      <c r="AM8" s="1"/>
      <c r="AN8" s="1"/>
      <c r="AO8" s="1"/>
      <c r="AP8" s="1"/>
      <c r="AQ8" s="1"/>
      <c r="AR8" s="1"/>
      <c r="AS8" s="1"/>
      <c r="AT8" s="175"/>
      <c r="AU8" s="1"/>
      <c r="AV8" s="1"/>
      <c r="AW8" s="1"/>
    </row>
    <row r="9" spans="1:49" ht="34.5" customHeight="1" x14ac:dyDescent="0.25">
      <c r="A9" s="240"/>
      <c r="B9" s="241"/>
      <c r="C9" s="247"/>
      <c r="D9" s="248"/>
      <c r="E9" s="249"/>
      <c r="F9" s="117">
        <v>2</v>
      </c>
      <c r="G9" s="214" t="s">
        <v>201</v>
      </c>
      <c r="H9" s="215"/>
      <c r="I9" s="259" t="s">
        <v>202</v>
      </c>
      <c r="J9" s="260"/>
      <c r="K9" s="260"/>
      <c r="L9" s="260"/>
      <c r="M9" s="261"/>
      <c r="N9" s="1"/>
      <c r="O9" s="1"/>
      <c r="P9" s="1"/>
      <c r="Q9" s="1"/>
      <c r="R9" s="1"/>
      <c r="S9" s="1"/>
      <c r="T9" s="1"/>
      <c r="U9" s="1"/>
      <c r="V9" s="1"/>
      <c r="W9" s="1"/>
      <c r="X9" s="1"/>
      <c r="Y9" s="1"/>
      <c r="Z9" s="125"/>
      <c r="AA9" s="125"/>
      <c r="AB9" s="1"/>
      <c r="AC9" s="1"/>
      <c r="AD9" s="1"/>
      <c r="AE9" s="1"/>
      <c r="AF9" s="1"/>
      <c r="AG9" s="1"/>
      <c r="AH9" s="1"/>
      <c r="AI9" s="1"/>
      <c r="AJ9" s="154"/>
      <c r="AK9" s="1"/>
      <c r="AL9" s="1"/>
      <c r="AM9" s="1"/>
      <c r="AN9" s="1"/>
      <c r="AO9" s="1"/>
      <c r="AP9" s="1"/>
      <c r="AQ9" s="1"/>
      <c r="AR9" s="1"/>
      <c r="AS9" s="1"/>
      <c r="AT9" s="175"/>
      <c r="AU9" s="1"/>
      <c r="AV9" s="1"/>
      <c r="AW9" s="1"/>
    </row>
    <row r="10" spans="1:49" ht="33" customHeight="1" x14ac:dyDescent="0.25">
      <c r="A10" s="240"/>
      <c r="B10" s="241"/>
      <c r="C10" s="247"/>
      <c r="D10" s="248"/>
      <c r="E10" s="249"/>
      <c r="F10" s="117">
        <v>3</v>
      </c>
      <c r="G10" s="214" t="s">
        <v>204</v>
      </c>
      <c r="H10" s="215"/>
      <c r="I10" s="216" t="s">
        <v>205</v>
      </c>
      <c r="J10" s="217"/>
      <c r="K10" s="217"/>
      <c r="L10" s="217"/>
      <c r="M10" s="218"/>
      <c r="N10" s="1"/>
      <c r="O10" s="1"/>
      <c r="P10" s="1"/>
      <c r="Q10" s="1"/>
      <c r="R10" s="1"/>
      <c r="S10" s="1"/>
      <c r="T10" s="1"/>
      <c r="U10" s="1"/>
      <c r="V10" s="1"/>
      <c r="W10" s="1"/>
      <c r="X10" s="1"/>
      <c r="Y10" s="1"/>
      <c r="Z10" s="125"/>
      <c r="AA10" s="125"/>
      <c r="AB10" s="1"/>
      <c r="AC10" s="1"/>
      <c r="AD10" s="1"/>
      <c r="AE10" s="1"/>
      <c r="AF10" s="1"/>
      <c r="AG10" s="1"/>
      <c r="AH10" s="1"/>
      <c r="AI10" s="1"/>
      <c r="AJ10" s="154"/>
      <c r="AK10" s="1"/>
      <c r="AL10" s="1"/>
      <c r="AM10" s="1"/>
      <c r="AN10" s="1"/>
      <c r="AO10" s="1"/>
      <c r="AP10" s="1"/>
      <c r="AQ10" s="1"/>
      <c r="AR10" s="1"/>
      <c r="AS10" s="1"/>
      <c r="AT10" s="175"/>
      <c r="AU10" s="1"/>
      <c r="AV10" s="1"/>
      <c r="AW10" s="1"/>
    </row>
    <row r="11" spans="1:49" ht="42.75" customHeight="1" x14ac:dyDescent="0.25">
      <c r="A11" s="240"/>
      <c r="B11" s="241"/>
      <c r="C11" s="247"/>
      <c r="D11" s="248"/>
      <c r="E11" s="249"/>
      <c r="F11" s="117">
        <v>4</v>
      </c>
      <c r="G11" s="214" t="s">
        <v>206</v>
      </c>
      <c r="H11" s="215"/>
      <c r="I11" s="216" t="s">
        <v>233</v>
      </c>
      <c r="J11" s="217"/>
      <c r="K11" s="217"/>
      <c r="L11" s="217"/>
      <c r="M11" s="218"/>
      <c r="N11" s="1"/>
      <c r="O11" s="1"/>
      <c r="P11" s="1"/>
      <c r="Q11" s="1"/>
      <c r="R11" s="1"/>
      <c r="S11" s="1"/>
      <c r="T11" s="1"/>
      <c r="U11" s="1"/>
      <c r="V11" s="1"/>
      <c r="W11" s="1"/>
      <c r="X11" s="1"/>
      <c r="Y11" s="1"/>
      <c r="Z11" s="125"/>
      <c r="AA11" s="125"/>
      <c r="AB11" s="1"/>
      <c r="AC11" s="1"/>
      <c r="AD11" s="1"/>
      <c r="AE11" s="1"/>
      <c r="AF11" s="1"/>
      <c r="AG11" s="1"/>
      <c r="AH11" s="1"/>
      <c r="AI11" s="1"/>
      <c r="AJ11" s="154"/>
      <c r="AK11" s="1"/>
      <c r="AL11" s="1"/>
      <c r="AM11" s="1"/>
      <c r="AN11" s="1"/>
      <c r="AO11" s="1"/>
      <c r="AP11" s="1"/>
      <c r="AQ11" s="1"/>
      <c r="AR11" s="1"/>
      <c r="AS11" s="1"/>
      <c r="AT11" s="175"/>
      <c r="AU11" s="1"/>
      <c r="AV11" s="1"/>
      <c r="AW11" s="1"/>
    </row>
    <row r="12" spans="1:49" ht="67.5" customHeight="1" x14ac:dyDescent="0.25">
      <c r="A12" s="240"/>
      <c r="B12" s="241"/>
      <c r="C12" s="247"/>
      <c r="D12" s="248"/>
      <c r="E12" s="249"/>
      <c r="F12" s="117">
        <v>5</v>
      </c>
      <c r="G12" s="214" t="s">
        <v>234</v>
      </c>
      <c r="H12" s="215"/>
      <c r="I12" s="216" t="s">
        <v>261</v>
      </c>
      <c r="J12" s="217"/>
      <c r="K12" s="217"/>
      <c r="L12" s="217"/>
      <c r="M12" s="218"/>
      <c r="N12" s="1"/>
      <c r="O12" s="1"/>
      <c r="P12" s="1"/>
      <c r="Q12" s="1"/>
      <c r="R12" s="1"/>
      <c r="S12" s="1"/>
      <c r="T12" s="1"/>
      <c r="U12" s="1"/>
      <c r="V12" s="1"/>
      <c r="W12" s="1"/>
      <c r="X12" s="1"/>
      <c r="Y12" s="1"/>
      <c r="Z12" s="125"/>
      <c r="AA12" s="125"/>
      <c r="AB12" s="1"/>
      <c r="AC12" s="1"/>
      <c r="AD12" s="1"/>
      <c r="AE12" s="1"/>
      <c r="AF12" s="1"/>
      <c r="AG12" s="1"/>
      <c r="AH12" s="1"/>
      <c r="AI12" s="1"/>
      <c r="AJ12" s="154"/>
      <c r="AK12" s="1"/>
      <c r="AL12" s="1"/>
      <c r="AM12" s="1"/>
      <c r="AN12" s="1"/>
      <c r="AO12" s="1"/>
      <c r="AP12" s="1"/>
      <c r="AQ12" s="1"/>
      <c r="AR12" s="1"/>
      <c r="AS12" s="1"/>
      <c r="AT12" s="175"/>
      <c r="AU12" s="1"/>
      <c r="AV12" s="1"/>
      <c r="AW12" s="1"/>
    </row>
    <row r="13" spans="1:49" ht="66" customHeight="1" x14ac:dyDescent="0.25">
      <c r="A13" s="240"/>
      <c r="B13" s="241"/>
      <c r="C13" s="247"/>
      <c r="D13" s="248"/>
      <c r="E13" s="249"/>
      <c r="F13" s="117">
        <v>6</v>
      </c>
      <c r="G13" s="214" t="s">
        <v>290</v>
      </c>
      <c r="H13" s="215"/>
      <c r="I13" s="216" t="s">
        <v>291</v>
      </c>
      <c r="J13" s="217"/>
      <c r="K13" s="217"/>
      <c r="L13" s="217"/>
      <c r="M13" s="218"/>
      <c r="N13" s="1"/>
      <c r="O13" s="1"/>
      <c r="P13" s="1"/>
      <c r="Q13" s="1"/>
      <c r="R13" s="1"/>
      <c r="S13" s="1"/>
      <c r="T13" s="1"/>
      <c r="U13" s="1"/>
      <c r="V13" s="1"/>
      <c r="W13" s="1"/>
      <c r="X13" s="1"/>
      <c r="Y13" s="1"/>
      <c r="Z13" s="125"/>
      <c r="AA13" s="125"/>
      <c r="AB13" s="1"/>
      <c r="AC13" s="1"/>
      <c r="AD13" s="1"/>
      <c r="AE13" s="1"/>
      <c r="AF13" s="1"/>
      <c r="AG13" s="1"/>
      <c r="AH13" s="1"/>
      <c r="AI13" s="1"/>
      <c r="AJ13" s="154"/>
      <c r="AK13" s="1"/>
      <c r="AL13" s="1"/>
      <c r="AM13" s="1"/>
      <c r="AN13" s="1"/>
      <c r="AO13" s="1"/>
      <c r="AP13" s="1"/>
      <c r="AQ13" s="1"/>
      <c r="AR13" s="1"/>
      <c r="AS13" s="1"/>
      <c r="AT13" s="175"/>
      <c r="AU13" s="1"/>
      <c r="AV13" s="1"/>
      <c r="AW13" s="1"/>
    </row>
    <row r="14" spans="1:49" ht="69" customHeight="1" x14ac:dyDescent="0.25">
      <c r="A14" s="242"/>
      <c r="B14" s="243"/>
      <c r="C14" s="250"/>
      <c r="D14" s="251"/>
      <c r="E14" s="252"/>
      <c r="F14" s="117">
        <v>7</v>
      </c>
      <c r="G14" s="214" t="s">
        <v>298</v>
      </c>
      <c r="H14" s="215"/>
      <c r="I14" s="216" t="s">
        <v>300</v>
      </c>
      <c r="J14" s="217"/>
      <c r="K14" s="217"/>
      <c r="L14" s="217"/>
      <c r="M14" s="218"/>
      <c r="N14" s="1"/>
      <c r="O14" s="1"/>
      <c r="P14" s="1"/>
      <c r="Q14" s="1"/>
      <c r="R14" s="1"/>
      <c r="S14" s="1"/>
      <c r="T14" s="1"/>
      <c r="U14" s="1"/>
      <c r="V14" s="1"/>
      <c r="W14" s="1"/>
      <c r="X14" s="1"/>
      <c r="Y14" s="1"/>
      <c r="Z14" s="125"/>
      <c r="AA14" s="125"/>
      <c r="AB14" s="1"/>
      <c r="AC14" s="1"/>
      <c r="AD14" s="1"/>
      <c r="AE14" s="1"/>
      <c r="AF14" s="1"/>
      <c r="AG14" s="1"/>
      <c r="AH14" s="1"/>
      <c r="AI14" s="1"/>
      <c r="AJ14" s="154"/>
      <c r="AK14" s="1"/>
      <c r="AL14" s="1"/>
      <c r="AM14" s="1"/>
      <c r="AN14" s="1"/>
      <c r="AO14" s="1"/>
      <c r="AP14" s="1"/>
      <c r="AQ14" s="1"/>
      <c r="AR14" s="1"/>
      <c r="AS14" s="1"/>
      <c r="AT14" s="175"/>
      <c r="AU14" s="1"/>
      <c r="AV14" s="1"/>
      <c r="AW14" s="1"/>
    </row>
    <row r="15" spans="1:49" ht="19.5" customHeight="1" thickBot="1" x14ac:dyDescent="0.3">
      <c r="A15" s="1"/>
      <c r="B15" s="1"/>
      <c r="C15" s="1"/>
      <c r="D15" s="1"/>
      <c r="E15" s="1"/>
      <c r="F15" s="1"/>
      <c r="G15" s="1"/>
      <c r="H15" s="1"/>
      <c r="I15" s="1"/>
      <c r="J15" s="1"/>
      <c r="K15" s="1"/>
      <c r="L15" s="1"/>
      <c r="M15" s="1"/>
      <c r="N15" s="1"/>
      <c r="O15" s="1"/>
      <c r="P15" s="1"/>
      <c r="Q15" s="1"/>
      <c r="R15" s="1"/>
      <c r="S15" s="1"/>
      <c r="T15" s="1"/>
      <c r="U15" s="1"/>
      <c r="V15" s="1"/>
      <c r="W15" s="1"/>
      <c r="X15" s="1"/>
      <c r="Y15" s="1"/>
      <c r="Z15" s="125"/>
      <c r="AA15" s="125"/>
      <c r="AB15" s="1"/>
      <c r="AC15" s="1"/>
      <c r="AD15" s="1"/>
      <c r="AE15" s="1"/>
      <c r="AF15" s="1"/>
      <c r="AG15" s="1"/>
      <c r="AH15" s="1"/>
      <c r="AI15" s="1"/>
      <c r="AJ15" s="154"/>
      <c r="AK15" s="1"/>
      <c r="AL15" s="1"/>
      <c r="AM15" s="1"/>
      <c r="AN15" s="1"/>
      <c r="AO15" s="1"/>
      <c r="AP15" s="1"/>
      <c r="AQ15" s="1"/>
      <c r="AR15" s="1"/>
      <c r="AS15" s="1"/>
      <c r="AT15" s="175"/>
      <c r="AU15" s="1"/>
      <c r="AV15" s="1"/>
      <c r="AW15" s="1"/>
    </row>
    <row r="16" spans="1:49" ht="15" customHeight="1" x14ac:dyDescent="0.25">
      <c r="A16" s="262" t="s">
        <v>6</v>
      </c>
      <c r="B16" s="263"/>
      <c r="C16" s="266" t="s">
        <v>7</v>
      </c>
      <c r="D16" s="269" t="s">
        <v>8</v>
      </c>
      <c r="E16" s="270"/>
      <c r="F16" s="263"/>
      <c r="G16" s="273" t="s">
        <v>9</v>
      </c>
      <c r="H16" s="273"/>
      <c r="I16" s="273"/>
      <c r="J16" s="273"/>
      <c r="K16" s="273"/>
      <c r="L16" s="273"/>
      <c r="M16" s="273"/>
      <c r="N16" s="273"/>
      <c r="O16" s="273"/>
      <c r="P16" s="273"/>
      <c r="Q16" s="274"/>
      <c r="R16" s="299" t="s">
        <v>10</v>
      </c>
      <c r="S16" s="300"/>
      <c r="T16" s="300"/>
      <c r="U16" s="300"/>
      <c r="V16" s="301"/>
      <c r="W16" s="308" t="s">
        <v>11</v>
      </c>
      <c r="X16" s="308"/>
      <c r="Y16" s="308"/>
      <c r="Z16" s="308"/>
      <c r="AA16" s="309"/>
      <c r="AB16" s="310" t="s">
        <v>12</v>
      </c>
      <c r="AC16" s="311"/>
      <c r="AD16" s="311"/>
      <c r="AE16" s="311"/>
      <c r="AF16" s="312"/>
      <c r="AG16" s="313" t="s">
        <v>12</v>
      </c>
      <c r="AH16" s="313"/>
      <c r="AI16" s="313"/>
      <c r="AJ16" s="313"/>
      <c r="AK16" s="314"/>
      <c r="AL16" s="311" t="s">
        <v>12</v>
      </c>
      <c r="AM16" s="311"/>
      <c r="AN16" s="311"/>
      <c r="AO16" s="311"/>
      <c r="AP16" s="312"/>
      <c r="AQ16" s="315" t="s">
        <v>13</v>
      </c>
      <c r="AR16" s="316"/>
      <c r="AS16" s="316"/>
      <c r="AT16" s="317"/>
      <c r="AU16" s="8"/>
    </row>
    <row r="17" spans="1:47" s="9" customFormat="1" x14ac:dyDescent="0.25">
      <c r="A17" s="264"/>
      <c r="B17" s="241"/>
      <c r="C17" s="267"/>
      <c r="D17" s="240"/>
      <c r="E17" s="271"/>
      <c r="F17" s="241"/>
      <c r="G17" s="275"/>
      <c r="H17" s="275"/>
      <c r="I17" s="275"/>
      <c r="J17" s="275"/>
      <c r="K17" s="275"/>
      <c r="L17" s="275"/>
      <c r="M17" s="275"/>
      <c r="N17" s="275"/>
      <c r="O17" s="275"/>
      <c r="P17" s="275"/>
      <c r="Q17" s="276"/>
      <c r="R17" s="302"/>
      <c r="S17" s="303"/>
      <c r="T17" s="303"/>
      <c r="U17" s="303"/>
      <c r="V17" s="304"/>
      <c r="W17" s="318" t="s">
        <v>14</v>
      </c>
      <c r="X17" s="318"/>
      <c r="Y17" s="318"/>
      <c r="Z17" s="318"/>
      <c r="AA17" s="319"/>
      <c r="AB17" s="345" t="s">
        <v>15</v>
      </c>
      <c r="AC17" s="346"/>
      <c r="AD17" s="346"/>
      <c r="AE17" s="346"/>
      <c r="AF17" s="347"/>
      <c r="AG17" s="351" t="s">
        <v>16</v>
      </c>
      <c r="AH17" s="352"/>
      <c r="AI17" s="352"/>
      <c r="AJ17" s="352"/>
      <c r="AK17" s="353"/>
      <c r="AL17" s="345" t="s">
        <v>17</v>
      </c>
      <c r="AM17" s="346"/>
      <c r="AN17" s="346"/>
      <c r="AO17" s="346"/>
      <c r="AP17" s="347"/>
      <c r="AQ17" s="279" t="s">
        <v>18</v>
      </c>
      <c r="AR17" s="280"/>
      <c r="AS17" s="280"/>
      <c r="AT17" s="281"/>
      <c r="AU17" s="8"/>
    </row>
    <row r="18" spans="1:47" s="9" customFormat="1" x14ac:dyDescent="0.25">
      <c r="A18" s="265"/>
      <c r="B18" s="243"/>
      <c r="C18" s="267"/>
      <c r="D18" s="242"/>
      <c r="E18" s="272"/>
      <c r="F18" s="243"/>
      <c r="G18" s="277"/>
      <c r="H18" s="277"/>
      <c r="I18" s="277"/>
      <c r="J18" s="277"/>
      <c r="K18" s="277"/>
      <c r="L18" s="277"/>
      <c r="M18" s="277"/>
      <c r="N18" s="277"/>
      <c r="O18" s="277"/>
      <c r="P18" s="277"/>
      <c r="Q18" s="278"/>
      <c r="R18" s="305"/>
      <c r="S18" s="306"/>
      <c r="T18" s="306"/>
      <c r="U18" s="306"/>
      <c r="V18" s="307"/>
      <c r="W18" s="320"/>
      <c r="X18" s="320"/>
      <c r="Y18" s="320"/>
      <c r="Z18" s="320"/>
      <c r="AA18" s="321"/>
      <c r="AB18" s="348"/>
      <c r="AC18" s="349"/>
      <c r="AD18" s="349"/>
      <c r="AE18" s="349"/>
      <c r="AF18" s="350"/>
      <c r="AG18" s="354"/>
      <c r="AH18" s="355"/>
      <c r="AI18" s="355"/>
      <c r="AJ18" s="355"/>
      <c r="AK18" s="356"/>
      <c r="AL18" s="348"/>
      <c r="AM18" s="349"/>
      <c r="AN18" s="349"/>
      <c r="AO18" s="349"/>
      <c r="AP18" s="350"/>
      <c r="AQ18" s="282"/>
      <c r="AR18" s="283"/>
      <c r="AS18" s="283"/>
      <c r="AT18" s="284"/>
      <c r="AU18" s="8"/>
    </row>
    <row r="19" spans="1:47" s="9" customFormat="1" ht="75.75" thickBot="1" x14ac:dyDescent="0.3">
      <c r="A19" s="10" t="s">
        <v>19</v>
      </c>
      <c r="B19" s="11" t="s">
        <v>20</v>
      </c>
      <c r="C19" s="268"/>
      <c r="D19" s="12" t="s">
        <v>21</v>
      </c>
      <c r="E19" s="11" t="s">
        <v>22</v>
      </c>
      <c r="F19" s="11" t="s">
        <v>23</v>
      </c>
      <c r="G19" s="13" t="s">
        <v>24</v>
      </c>
      <c r="H19" s="13" t="s">
        <v>25</v>
      </c>
      <c r="I19" s="13" t="s">
        <v>26</v>
      </c>
      <c r="J19" s="13" t="s">
        <v>27</v>
      </c>
      <c r="K19" s="13" t="s">
        <v>28</v>
      </c>
      <c r="L19" s="13" t="s">
        <v>29</v>
      </c>
      <c r="M19" s="13" t="s">
        <v>30</v>
      </c>
      <c r="N19" s="13" t="s">
        <v>31</v>
      </c>
      <c r="O19" s="13" t="s">
        <v>32</v>
      </c>
      <c r="P19" s="13" t="s">
        <v>33</v>
      </c>
      <c r="Q19" s="14" t="s">
        <v>34</v>
      </c>
      <c r="R19" s="15" t="s">
        <v>35</v>
      </c>
      <c r="S19" s="16" t="s">
        <v>36</v>
      </c>
      <c r="T19" s="16" t="s">
        <v>37</v>
      </c>
      <c r="U19" s="16" t="s">
        <v>38</v>
      </c>
      <c r="V19" s="17" t="s">
        <v>128</v>
      </c>
      <c r="W19" s="18" t="s">
        <v>39</v>
      </c>
      <c r="X19" s="19" t="s">
        <v>40</v>
      </c>
      <c r="Y19" s="19" t="s">
        <v>41</v>
      </c>
      <c r="Z19" s="19" t="s">
        <v>42</v>
      </c>
      <c r="AA19" s="20" t="s">
        <v>43</v>
      </c>
      <c r="AB19" s="21" t="s">
        <v>39</v>
      </c>
      <c r="AC19" s="22" t="s">
        <v>40</v>
      </c>
      <c r="AD19" s="22" t="s">
        <v>41</v>
      </c>
      <c r="AE19" s="22" t="s">
        <v>42</v>
      </c>
      <c r="AF19" s="23" t="s">
        <v>43</v>
      </c>
      <c r="AG19" s="198" t="s">
        <v>39</v>
      </c>
      <c r="AH19" s="199" t="s">
        <v>40</v>
      </c>
      <c r="AI19" s="199" t="s">
        <v>41</v>
      </c>
      <c r="AJ19" s="199" t="s">
        <v>42</v>
      </c>
      <c r="AK19" s="200" t="s">
        <v>43</v>
      </c>
      <c r="AL19" s="21" t="s">
        <v>39</v>
      </c>
      <c r="AM19" s="22" t="s">
        <v>40</v>
      </c>
      <c r="AN19" s="22" t="s">
        <v>41</v>
      </c>
      <c r="AO19" s="22" t="s">
        <v>42</v>
      </c>
      <c r="AP19" s="23" t="s">
        <v>43</v>
      </c>
      <c r="AQ19" s="181" t="s">
        <v>39</v>
      </c>
      <c r="AR19" s="182" t="s">
        <v>44</v>
      </c>
      <c r="AS19" s="182" t="s">
        <v>45</v>
      </c>
      <c r="AT19" s="183" t="s">
        <v>46</v>
      </c>
      <c r="AU19" s="8"/>
    </row>
    <row r="20" spans="1:47" s="73" customFormat="1" ht="111" customHeight="1" x14ac:dyDescent="0.25">
      <c r="A20" s="57">
        <v>4</v>
      </c>
      <c r="B20" s="58" t="s">
        <v>47</v>
      </c>
      <c r="C20" s="59" t="s">
        <v>48</v>
      </c>
      <c r="D20" s="60">
        <v>1</v>
      </c>
      <c r="E20" s="61" t="s">
        <v>129</v>
      </c>
      <c r="F20" s="62" t="s">
        <v>49</v>
      </c>
      <c r="G20" s="63" t="s">
        <v>50</v>
      </c>
      <c r="H20" s="64" t="s">
        <v>51</v>
      </c>
      <c r="I20" s="65" t="s">
        <v>196</v>
      </c>
      <c r="J20" s="60" t="s">
        <v>52</v>
      </c>
      <c r="K20" s="58" t="s">
        <v>53</v>
      </c>
      <c r="L20" s="66">
        <v>0</v>
      </c>
      <c r="M20" s="66">
        <v>0.05</v>
      </c>
      <c r="N20" s="66">
        <v>0.1</v>
      </c>
      <c r="O20" s="66">
        <v>0.2</v>
      </c>
      <c r="P20" s="66">
        <f t="shared" ref="P20:P27" si="0">+O20</f>
        <v>0.2</v>
      </c>
      <c r="Q20" s="67" t="s">
        <v>54</v>
      </c>
      <c r="R20" s="68" t="s">
        <v>55</v>
      </c>
      <c r="S20" s="63" t="s">
        <v>56</v>
      </c>
      <c r="T20" s="58" t="s">
        <v>57</v>
      </c>
      <c r="U20" s="69" t="s">
        <v>59</v>
      </c>
      <c r="V20" s="70" t="s">
        <v>58</v>
      </c>
      <c r="W20" s="71" t="s">
        <v>149</v>
      </c>
      <c r="X20" s="72" t="s">
        <v>149</v>
      </c>
      <c r="Y20" s="59" t="s">
        <v>149</v>
      </c>
      <c r="Z20" s="126" t="s">
        <v>208</v>
      </c>
      <c r="AA20" s="131" t="s">
        <v>209</v>
      </c>
      <c r="AB20" s="71">
        <f t="shared" ref="AB20:AB34" si="1">+M20</f>
        <v>0.05</v>
      </c>
      <c r="AC20" s="149">
        <v>4.9000000000000002E-2</v>
      </c>
      <c r="AD20" s="138">
        <f>IF(AC20/AB20&gt;100%,100%,AC20/AB20)</f>
        <v>0.98</v>
      </c>
      <c r="AE20" s="127" t="s">
        <v>235</v>
      </c>
      <c r="AF20" s="196" t="s">
        <v>209</v>
      </c>
      <c r="AG20" s="186">
        <f t="shared" ref="AG20:AG34" si="2">+N20</f>
        <v>0.1</v>
      </c>
      <c r="AH20" s="202">
        <v>0.15</v>
      </c>
      <c r="AI20" s="188">
        <f t="shared" ref="AI20:AI34" si="3">IF(AH20/AG20&gt;100%,100%,AH20/AG20)</f>
        <v>1</v>
      </c>
      <c r="AJ20" s="203" t="s">
        <v>299</v>
      </c>
      <c r="AK20" s="204" t="s">
        <v>209</v>
      </c>
      <c r="AL20" s="71">
        <f t="shared" ref="AL20:AL34" si="4">+O20</f>
        <v>0.2</v>
      </c>
      <c r="AM20" s="72"/>
      <c r="AN20" s="59">
        <f t="shared" ref="AN20:AN34" si="5">IFERROR((AM20/AL20),0)</f>
        <v>0</v>
      </c>
      <c r="AO20" s="60"/>
      <c r="AP20" s="176"/>
      <c r="AQ20" s="186">
        <f t="shared" ref="AQ20:AQ34" si="6">+P20</f>
        <v>0.2</v>
      </c>
      <c r="AR20" s="187">
        <v>0.15</v>
      </c>
      <c r="AS20" s="188">
        <f>IF(AR20/AQ20&gt;100%,100%,AR20/AQ20)</f>
        <v>0.74999999999999989</v>
      </c>
      <c r="AT20" s="211" t="s">
        <v>299</v>
      </c>
      <c r="AU20" s="179"/>
    </row>
    <row r="21" spans="1:47" s="73" customFormat="1" ht="125.25" customHeight="1" x14ac:dyDescent="0.25">
      <c r="A21" s="74">
        <v>4</v>
      </c>
      <c r="B21" s="63" t="s">
        <v>47</v>
      </c>
      <c r="C21" s="66" t="s">
        <v>60</v>
      </c>
      <c r="D21" s="62">
        <v>2</v>
      </c>
      <c r="E21" s="75" t="s">
        <v>61</v>
      </c>
      <c r="F21" s="62" t="s">
        <v>49</v>
      </c>
      <c r="G21" s="75" t="s">
        <v>62</v>
      </c>
      <c r="H21" s="75" t="s">
        <v>63</v>
      </c>
      <c r="I21" s="76">
        <v>0.6</v>
      </c>
      <c r="J21" s="77" t="s">
        <v>52</v>
      </c>
      <c r="K21" s="58" t="s">
        <v>53</v>
      </c>
      <c r="L21" s="78">
        <v>0.12</v>
      </c>
      <c r="M21" s="78">
        <v>0.34</v>
      </c>
      <c r="N21" s="79">
        <v>0.51</v>
      </c>
      <c r="O21" s="79">
        <v>0.68</v>
      </c>
      <c r="P21" s="80">
        <f t="shared" si="0"/>
        <v>0.68</v>
      </c>
      <c r="Q21" s="81" t="s">
        <v>64</v>
      </c>
      <c r="R21" s="82" t="s">
        <v>65</v>
      </c>
      <c r="S21" s="75" t="s">
        <v>66</v>
      </c>
      <c r="T21" s="58" t="s">
        <v>57</v>
      </c>
      <c r="U21" s="83" t="s">
        <v>59</v>
      </c>
      <c r="V21" s="81" t="s">
        <v>67</v>
      </c>
      <c r="W21" s="71">
        <f t="shared" ref="W21:W34" si="7">+L21</f>
        <v>0.12</v>
      </c>
      <c r="X21" s="137">
        <v>0.14990000000000001</v>
      </c>
      <c r="Y21" s="138">
        <f>IF(X21/W21&gt;100%,100%,X21/W21)</f>
        <v>1</v>
      </c>
      <c r="Z21" s="127" t="s">
        <v>211</v>
      </c>
      <c r="AA21" s="131" t="s">
        <v>209</v>
      </c>
      <c r="AB21" s="71">
        <f t="shared" si="1"/>
        <v>0.34</v>
      </c>
      <c r="AC21" s="149">
        <v>0.3211</v>
      </c>
      <c r="AD21" s="138">
        <f t="shared" ref="AD21:AD41" si="8">IF(AC21/AB21&gt;100%,100%,AC21/AB21)</f>
        <v>0.94441176470588228</v>
      </c>
      <c r="AE21" s="127" t="s">
        <v>236</v>
      </c>
      <c r="AF21" s="196" t="s">
        <v>209</v>
      </c>
      <c r="AG21" s="189">
        <f t="shared" si="2"/>
        <v>0.51</v>
      </c>
      <c r="AH21" s="137">
        <v>0.58850000000000002</v>
      </c>
      <c r="AI21" s="65">
        <f t="shared" si="3"/>
        <v>1</v>
      </c>
      <c r="AJ21" s="201" t="s">
        <v>272</v>
      </c>
      <c r="AK21" s="132" t="s">
        <v>209</v>
      </c>
      <c r="AL21" s="71">
        <f t="shared" si="4"/>
        <v>0.68</v>
      </c>
      <c r="AM21" s="66"/>
      <c r="AN21" s="59">
        <f t="shared" si="5"/>
        <v>0</v>
      </c>
      <c r="AO21" s="62"/>
      <c r="AP21" s="177"/>
      <c r="AQ21" s="189">
        <f t="shared" si="6"/>
        <v>0.68</v>
      </c>
      <c r="AR21" s="137">
        <v>0.58850000000000002</v>
      </c>
      <c r="AS21" s="65">
        <f t="shared" ref="AS21:AS41" si="9">IF(AR21/AQ21&gt;100%,100%,AR21/AQ21)</f>
        <v>0.86544117647058816</v>
      </c>
      <c r="AT21" s="212" t="s">
        <v>272</v>
      </c>
      <c r="AU21" s="179"/>
    </row>
    <row r="22" spans="1:47" s="73" customFormat="1" ht="156" customHeight="1" x14ac:dyDescent="0.25">
      <c r="A22" s="74">
        <v>4</v>
      </c>
      <c r="B22" s="63" t="s">
        <v>47</v>
      </c>
      <c r="C22" s="66" t="s">
        <v>60</v>
      </c>
      <c r="D22" s="62">
        <v>3</v>
      </c>
      <c r="E22" s="75" t="s">
        <v>130</v>
      </c>
      <c r="F22" s="62" t="s">
        <v>49</v>
      </c>
      <c r="G22" s="75" t="s">
        <v>68</v>
      </c>
      <c r="H22" s="75" t="s">
        <v>69</v>
      </c>
      <c r="I22" s="76">
        <v>0.6</v>
      </c>
      <c r="J22" s="77" t="s">
        <v>52</v>
      </c>
      <c r="K22" s="58" t="s">
        <v>53</v>
      </c>
      <c r="L22" s="66">
        <v>0.12</v>
      </c>
      <c r="M22" s="66">
        <v>0.3</v>
      </c>
      <c r="N22" s="66">
        <v>0.48</v>
      </c>
      <c r="O22" s="66">
        <v>0.65</v>
      </c>
      <c r="P22" s="66">
        <f t="shared" si="0"/>
        <v>0.65</v>
      </c>
      <c r="Q22" s="81" t="s">
        <v>64</v>
      </c>
      <c r="R22" s="82" t="s">
        <v>65</v>
      </c>
      <c r="S22" s="75" t="s">
        <v>66</v>
      </c>
      <c r="T22" s="58" t="s">
        <v>57</v>
      </c>
      <c r="U22" s="83" t="s">
        <v>59</v>
      </c>
      <c r="V22" s="81" t="s">
        <v>67</v>
      </c>
      <c r="W22" s="71">
        <f t="shared" si="7"/>
        <v>0.12</v>
      </c>
      <c r="X22" s="137">
        <v>0.02</v>
      </c>
      <c r="Y22" s="138">
        <f t="shared" ref="Y22:Y34" si="10">IF(X22/W22&gt;100%,100%,X22/W22)</f>
        <v>0.16666666666666669</v>
      </c>
      <c r="Z22" s="127" t="s">
        <v>212</v>
      </c>
      <c r="AA22" s="131" t="s">
        <v>209</v>
      </c>
      <c r="AB22" s="71">
        <f t="shared" si="1"/>
        <v>0.3</v>
      </c>
      <c r="AC22" s="149">
        <v>0.12529999999999999</v>
      </c>
      <c r="AD22" s="138">
        <f t="shared" si="8"/>
        <v>0.41766666666666669</v>
      </c>
      <c r="AE22" s="127" t="s">
        <v>237</v>
      </c>
      <c r="AF22" s="196" t="s">
        <v>209</v>
      </c>
      <c r="AG22" s="189">
        <f t="shared" si="2"/>
        <v>0.48</v>
      </c>
      <c r="AH22" s="137">
        <v>0.5444</v>
      </c>
      <c r="AI22" s="65">
        <f t="shared" si="3"/>
        <v>1</v>
      </c>
      <c r="AJ22" s="156" t="s">
        <v>273</v>
      </c>
      <c r="AK22" s="132" t="s">
        <v>209</v>
      </c>
      <c r="AL22" s="71">
        <f t="shared" si="4"/>
        <v>0.65</v>
      </c>
      <c r="AM22" s="66"/>
      <c r="AN22" s="59">
        <f t="shared" si="5"/>
        <v>0</v>
      </c>
      <c r="AO22" s="62"/>
      <c r="AP22" s="177"/>
      <c r="AQ22" s="189">
        <f t="shared" si="6"/>
        <v>0.65</v>
      </c>
      <c r="AR22" s="137">
        <v>0.5444</v>
      </c>
      <c r="AS22" s="65">
        <f t="shared" si="9"/>
        <v>0.83753846153846145</v>
      </c>
      <c r="AT22" s="213" t="s">
        <v>273</v>
      </c>
      <c r="AU22" s="179"/>
    </row>
    <row r="23" spans="1:47" s="73" customFormat="1" ht="125.25" customHeight="1" x14ac:dyDescent="0.25">
      <c r="A23" s="74">
        <v>4</v>
      </c>
      <c r="B23" s="63" t="s">
        <v>47</v>
      </c>
      <c r="C23" s="66" t="s">
        <v>60</v>
      </c>
      <c r="D23" s="62">
        <v>4</v>
      </c>
      <c r="E23" s="75" t="s">
        <v>131</v>
      </c>
      <c r="F23" s="62" t="s">
        <v>49</v>
      </c>
      <c r="G23" s="75" t="s">
        <v>70</v>
      </c>
      <c r="H23" s="75" t="s">
        <v>71</v>
      </c>
      <c r="I23" s="85">
        <v>0.96489999999999998</v>
      </c>
      <c r="J23" s="77" t="s">
        <v>52</v>
      </c>
      <c r="K23" s="58" t="s">
        <v>53</v>
      </c>
      <c r="L23" s="66">
        <v>0.2</v>
      </c>
      <c r="M23" s="66">
        <v>0.4</v>
      </c>
      <c r="N23" s="66">
        <v>0.6</v>
      </c>
      <c r="O23" s="66">
        <v>0.95</v>
      </c>
      <c r="P23" s="66">
        <f t="shared" si="0"/>
        <v>0.95</v>
      </c>
      <c r="Q23" s="81" t="s">
        <v>64</v>
      </c>
      <c r="R23" s="82" t="s">
        <v>65</v>
      </c>
      <c r="S23" s="75" t="s">
        <v>66</v>
      </c>
      <c r="T23" s="58" t="s">
        <v>57</v>
      </c>
      <c r="U23" s="83" t="s">
        <v>59</v>
      </c>
      <c r="V23" s="81" t="s">
        <v>72</v>
      </c>
      <c r="W23" s="71">
        <f t="shared" si="7"/>
        <v>0.2</v>
      </c>
      <c r="X23" s="137">
        <v>0.33300000000000002</v>
      </c>
      <c r="Y23" s="138">
        <f t="shared" si="10"/>
        <v>1</v>
      </c>
      <c r="Z23" s="127" t="s">
        <v>213</v>
      </c>
      <c r="AA23" s="131" t="s">
        <v>209</v>
      </c>
      <c r="AB23" s="71">
        <f t="shared" si="1"/>
        <v>0.4</v>
      </c>
      <c r="AC23" s="149">
        <v>0.4778</v>
      </c>
      <c r="AD23" s="138">
        <f t="shared" si="8"/>
        <v>1</v>
      </c>
      <c r="AE23" s="127" t="s">
        <v>238</v>
      </c>
      <c r="AF23" s="196" t="s">
        <v>209</v>
      </c>
      <c r="AG23" s="189">
        <f t="shared" si="2"/>
        <v>0.6</v>
      </c>
      <c r="AH23" s="137">
        <v>0.64870000000000005</v>
      </c>
      <c r="AI23" s="65">
        <f t="shared" si="3"/>
        <v>1</v>
      </c>
      <c r="AJ23" s="156" t="s">
        <v>274</v>
      </c>
      <c r="AK23" s="84" t="s">
        <v>209</v>
      </c>
      <c r="AL23" s="71">
        <f t="shared" si="4"/>
        <v>0.95</v>
      </c>
      <c r="AM23" s="66"/>
      <c r="AN23" s="59">
        <f t="shared" si="5"/>
        <v>0</v>
      </c>
      <c r="AO23" s="62"/>
      <c r="AP23" s="177"/>
      <c r="AQ23" s="189">
        <f t="shared" si="6"/>
        <v>0.95</v>
      </c>
      <c r="AR23" s="137">
        <v>0.64870000000000005</v>
      </c>
      <c r="AS23" s="65">
        <f t="shared" si="9"/>
        <v>0.68284210526315803</v>
      </c>
      <c r="AT23" s="213" t="s">
        <v>274</v>
      </c>
      <c r="AU23" s="179"/>
    </row>
    <row r="24" spans="1:47" s="73" customFormat="1" ht="100.5" customHeight="1" x14ac:dyDescent="0.25">
      <c r="A24" s="74">
        <v>4</v>
      </c>
      <c r="B24" s="63" t="s">
        <v>47</v>
      </c>
      <c r="C24" s="66" t="s">
        <v>60</v>
      </c>
      <c r="D24" s="62">
        <v>5</v>
      </c>
      <c r="E24" s="63" t="s">
        <v>132</v>
      </c>
      <c r="F24" s="62" t="s">
        <v>49</v>
      </c>
      <c r="G24" s="63" t="s">
        <v>73</v>
      </c>
      <c r="H24" s="63" t="s">
        <v>74</v>
      </c>
      <c r="I24" s="80">
        <v>0.25</v>
      </c>
      <c r="J24" s="62" t="s">
        <v>52</v>
      </c>
      <c r="K24" s="58" t="s">
        <v>53</v>
      </c>
      <c r="L24" s="66">
        <v>0.08</v>
      </c>
      <c r="M24" s="66">
        <v>0.2</v>
      </c>
      <c r="N24" s="66">
        <v>0.3</v>
      </c>
      <c r="O24" s="66">
        <v>0.45</v>
      </c>
      <c r="P24" s="66">
        <f t="shared" si="0"/>
        <v>0.45</v>
      </c>
      <c r="Q24" s="67" t="s">
        <v>64</v>
      </c>
      <c r="R24" s="68" t="s">
        <v>65</v>
      </c>
      <c r="S24" s="75" t="s">
        <v>66</v>
      </c>
      <c r="T24" s="58" t="s">
        <v>57</v>
      </c>
      <c r="U24" s="83" t="s">
        <v>59</v>
      </c>
      <c r="V24" s="81" t="s">
        <v>72</v>
      </c>
      <c r="W24" s="71">
        <f t="shared" si="7"/>
        <v>0.08</v>
      </c>
      <c r="X24" s="137">
        <v>0.1547</v>
      </c>
      <c r="Y24" s="138">
        <f t="shared" si="10"/>
        <v>1</v>
      </c>
      <c r="Z24" s="127" t="s">
        <v>214</v>
      </c>
      <c r="AA24" s="131" t="s">
        <v>209</v>
      </c>
      <c r="AB24" s="71">
        <f t="shared" si="1"/>
        <v>0.2</v>
      </c>
      <c r="AC24" s="149">
        <v>0.22439999999999999</v>
      </c>
      <c r="AD24" s="138">
        <f t="shared" si="8"/>
        <v>1</v>
      </c>
      <c r="AE24" s="127" t="s">
        <v>240</v>
      </c>
      <c r="AF24" s="196" t="s">
        <v>209</v>
      </c>
      <c r="AG24" s="189">
        <f t="shared" si="2"/>
        <v>0.3</v>
      </c>
      <c r="AH24" s="137">
        <v>0.29870000000000002</v>
      </c>
      <c r="AI24" s="65">
        <f t="shared" si="3"/>
        <v>0.99566666666666681</v>
      </c>
      <c r="AJ24" s="201" t="s">
        <v>275</v>
      </c>
      <c r="AK24" s="84" t="s">
        <v>209</v>
      </c>
      <c r="AL24" s="71">
        <f t="shared" si="4"/>
        <v>0.45</v>
      </c>
      <c r="AM24" s="66"/>
      <c r="AN24" s="59">
        <f t="shared" si="5"/>
        <v>0</v>
      </c>
      <c r="AO24" s="62"/>
      <c r="AP24" s="177"/>
      <c r="AQ24" s="189">
        <f t="shared" si="6"/>
        <v>0.45</v>
      </c>
      <c r="AR24" s="137">
        <v>0.29870000000000002</v>
      </c>
      <c r="AS24" s="65">
        <f t="shared" si="9"/>
        <v>0.6637777777777778</v>
      </c>
      <c r="AT24" s="212" t="s">
        <v>275</v>
      </c>
      <c r="AU24" s="179"/>
    </row>
    <row r="25" spans="1:47" s="73" customFormat="1" ht="88.5" customHeight="1" x14ac:dyDescent="0.25">
      <c r="A25" s="74">
        <v>4</v>
      </c>
      <c r="B25" s="63" t="s">
        <v>47</v>
      </c>
      <c r="C25" s="66" t="s">
        <v>60</v>
      </c>
      <c r="D25" s="62">
        <v>6</v>
      </c>
      <c r="E25" s="75" t="s">
        <v>133</v>
      </c>
      <c r="F25" s="77" t="s">
        <v>75</v>
      </c>
      <c r="G25" s="75" t="s">
        <v>76</v>
      </c>
      <c r="H25" s="75" t="s">
        <v>77</v>
      </c>
      <c r="I25" s="76">
        <v>0.95</v>
      </c>
      <c r="J25" s="77" t="s">
        <v>78</v>
      </c>
      <c r="K25" s="58" t="s">
        <v>53</v>
      </c>
      <c r="L25" s="66">
        <v>0.98</v>
      </c>
      <c r="M25" s="66">
        <v>1</v>
      </c>
      <c r="N25" s="66">
        <v>1</v>
      </c>
      <c r="O25" s="66">
        <v>1</v>
      </c>
      <c r="P25" s="66">
        <f t="shared" si="0"/>
        <v>1</v>
      </c>
      <c r="Q25" s="81" t="s">
        <v>64</v>
      </c>
      <c r="R25" s="82" t="s">
        <v>79</v>
      </c>
      <c r="S25" s="75" t="s">
        <v>80</v>
      </c>
      <c r="T25" s="58" t="s">
        <v>57</v>
      </c>
      <c r="U25" s="83" t="s">
        <v>59</v>
      </c>
      <c r="V25" s="86" t="s">
        <v>81</v>
      </c>
      <c r="W25" s="71">
        <f t="shared" si="7"/>
        <v>0.98</v>
      </c>
      <c r="X25" s="137">
        <f>373/374</f>
        <v>0.99732620320855614</v>
      </c>
      <c r="Y25" s="138">
        <f t="shared" si="10"/>
        <v>1</v>
      </c>
      <c r="Z25" s="127" t="s">
        <v>215</v>
      </c>
      <c r="AA25" s="131" t="s">
        <v>209</v>
      </c>
      <c r="AB25" s="71">
        <f t="shared" si="1"/>
        <v>1</v>
      </c>
      <c r="AC25" s="149">
        <v>0.99750000000000005</v>
      </c>
      <c r="AD25" s="138">
        <f t="shared" si="8"/>
        <v>0.99750000000000005</v>
      </c>
      <c r="AE25" s="127" t="s">
        <v>241</v>
      </c>
      <c r="AF25" s="196" t="s">
        <v>209</v>
      </c>
      <c r="AG25" s="189">
        <f t="shared" si="2"/>
        <v>1</v>
      </c>
      <c r="AH25" s="137">
        <v>0.99760000000000004</v>
      </c>
      <c r="AI25" s="65">
        <f t="shared" si="3"/>
        <v>0.99760000000000004</v>
      </c>
      <c r="AJ25" s="156" t="s">
        <v>276</v>
      </c>
      <c r="AK25" s="132" t="s">
        <v>209</v>
      </c>
      <c r="AL25" s="71">
        <f t="shared" si="4"/>
        <v>1</v>
      </c>
      <c r="AM25" s="66">
        <v>0</v>
      </c>
      <c r="AN25" s="59">
        <f t="shared" si="5"/>
        <v>0</v>
      </c>
      <c r="AO25" s="62"/>
      <c r="AP25" s="177"/>
      <c r="AQ25" s="189">
        <f t="shared" si="6"/>
        <v>1</v>
      </c>
      <c r="AR25" s="137">
        <f>AVERAGE(X25,AC25,AH25,AM25)</f>
        <v>0.74810655080213906</v>
      </c>
      <c r="AS25" s="65">
        <f t="shared" si="9"/>
        <v>0.74810655080213906</v>
      </c>
      <c r="AT25" s="213" t="s">
        <v>293</v>
      </c>
      <c r="AU25" s="179"/>
    </row>
    <row r="26" spans="1:47" s="73" customFormat="1" ht="114.75" customHeight="1" x14ac:dyDescent="0.25">
      <c r="A26" s="74">
        <v>4</v>
      </c>
      <c r="B26" s="63" t="s">
        <v>47</v>
      </c>
      <c r="C26" s="66" t="s">
        <v>60</v>
      </c>
      <c r="D26" s="62">
        <v>7</v>
      </c>
      <c r="E26" s="75" t="s">
        <v>82</v>
      </c>
      <c r="F26" s="62" t="s">
        <v>49</v>
      </c>
      <c r="G26" s="75" t="s">
        <v>83</v>
      </c>
      <c r="H26" s="75" t="s">
        <v>84</v>
      </c>
      <c r="I26" s="76">
        <v>1</v>
      </c>
      <c r="J26" s="77" t="s">
        <v>78</v>
      </c>
      <c r="K26" s="58" t="s">
        <v>53</v>
      </c>
      <c r="L26" s="78">
        <v>1</v>
      </c>
      <c r="M26" s="78">
        <v>1</v>
      </c>
      <c r="N26" s="78">
        <v>1</v>
      </c>
      <c r="O26" s="78">
        <v>1</v>
      </c>
      <c r="P26" s="80">
        <f t="shared" si="0"/>
        <v>1</v>
      </c>
      <c r="Q26" s="81" t="s">
        <v>64</v>
      </c>
      <c r="R26" s="82" t="s">
        <v>79</v>
      </c>
      <c r="S26" s="87" t="s">
        <v>85</v>
      </c>
      <c r="T26" s="58" t="s">
        <v>57</v>
      </c>
      <c r="U26" s="83" t="s">
        <v>59</v>
      </c>
      <c r="V26" s="86" t="s">
        <v>86</v>
      </c>
      <c r="W26" s="71">
        <f t="shared" si="7"/>
        <v>1</v>
      </c>
      <c r="X26" s="137">
        <v>1</v>
      </c>
      <c r="Y26" s="138">
        <f t="shared" si="10"/>
        <v>1</v>
      </c>
      <c r="Z26" s="127" t="s">
        <v>216</v>
      </c>
      <c r="AA26" s="131" t="s">
        <v>209</v>
      </c>
      <c r="AB26" s="71">
        <f t="shared" si="1"/>
        <v>1</v>
      </c>
      <c r="AC26" s="149">
        <v>0.99490000000000001</v>
      </c>
      <c r="AD26" s="138">
        <f t="shared" si="8"/>
        <v>0.99490000000000001</v>
      </c>
      <c r="AE26" s="127" t="s">
        <v>242</v>
      </c>
      <c r="AF26" s="196" t="s">
        <v>209</v>
      </c>
      <c r="AG26" s="189">
        <f t="shared" si="2"/>
        <v>1</v>
      </c>
      <c r="AH26" s="137">
        <v>0.99760000000000004</v>
      </c>
      <c r="AI26" s="65">
        <f t="shared" si="3"/>
        <v>0.99760000000000004</v>
      </c>
      <c r="AJ26" s="201" t="s">
        <v>277</v>
      </c>
      <c r="AK26" s="132" t="s">
        <v>209</v>
      </c>
      <c r="AL26" s="71">
        <f t="shared" si="4"/>
        <v>1</v>
      </c>
      <c r="AM26" s="66">
        <v>0</v>
      </c>
      <c r="AN26" s="59">
        <f t="shared" si="5"/>
        <v>0</v>
      </c>
      <c r="AO26" s="62"/>
      <c r="AP26" s="177"/>
      <c r="AQ26" s="189">
        <f t="shared" si="6"/>
        <v>1</v>
      </c>
      <c r="AR26" s="137">
        <f t="shared" ref="AR26:AR27" si="11">AVERAGE(X26,AC26,AH26,AM26)</f>
        <v>0.74812499999999993</v>
      </c>
      <c r="AS26" s="65">
        <f t="shared" si="9"/>
        <v>0.74812499999999993</v>
      </c>
      <c r="AT26" s="213" t="s">
        <v>293</v>
      </c>
      <c r="AU26" s="179"/>
    </row>
    <row r="27" spans="1:47" s="73" customFormat="1" ht="88.5" customHeight="1" x14ac:dyDescent="0.25">
      <c r="A27" s="74">
        <v>4</v>
      </c>
      <c r="B27" s="63" t="s">
        <v>47</v>
      </c>
      <c r="C27" s="66" t="s">
        <v>60</v>
      </c>
      <c r="D27" s="62">
        <v>8</v>
      </c>
      <c r="E27" s="75" t="s">
        <v>87</v>
      </c>
      <c r="F27" s="62" t="s">
        <v>49</v>
      </c>
      <c r="G27" s="75" t="s">
        <v>88</v>
      </c>
      <c r="H27" s="75" t="s">
        <v>89</v>
      </c>
      <c r="I27" s="76">
        <v>0.95</v>
      </c>
      <c r="J27" s="77" t="s">
        <v>78</v>
      </c>
      <c r="K27" s="58" t="s">
        <v>53</v>
      </c>
      <c r="L27" s="78">
        <v>0.95</v>
      </c>
      <c r="M27" s="78">
        <v>1</v>
      </c>
      <c r="N27" s="78">
        <v>1</v>
      </c>
      <c r="O27" s="78">
        <v>1</v>
      </c>
      <c r="P27" s="80">
        <f t="shared" si="0"/>
        <v>1</v>
      </c>
      <c r="Q27" s="81" t="s">
        <v>64</v>
      </c>
      <c r="R27" s="88" t="s">
        <v>90</v>
      </c>
      <c r="S27" s="75" t="s">
        <v>85</v>
      </c>
      <c r="T27" s="58" t="s">
        <v>57</v>
      </c>
      <c r="U27" s="83" t="s">
        <v>91</v>
      </c>
      <c r="V27" s="86" t="s">
        <v>85</v>
      </c>
      <c r="W27" s="71">
        <f t="shared" si="7"/>
        <v>0.95</v>
      </c>
      <c r="X27" s="137">
        <v>1</v>
      </c>
      <c r="Y27" s="138">
        <f t="shared" si="10"/>
        <v>1</v>
      </c>
      <c r="Z27" s="127" t="s">
        <v>223</v>
      </c>
      <c r="AA27" s="132" t="s">
        <v>222</v>
      </c>
      <c r="AB27" s="71">
        <f t="shared" si="1"/>
        <v>1</v>
      </c>
      <c r="AC27" s="149">
        <v>1</v>
      </c>
      <c r="AD27" s="138">
        <f t="shared" si="8"/>
        <v>1</v>
      </c>
      <c r="AE27" s="127" t="s">
        <v>256</v>
      </c>
      <c r="AF27" s="196" t="s">
        <v>255</v>
      </c>
      <c r="AG27" s="189">
        <f t="shared" si="2"/>
        <v>1</v>
      </c>
      <c r="AH27" s="66">
        <v>1</v>
      </c>
      <c r="AI27" s="65">
        <f t="shared" si="3"/>
        <v>1</v>
      </c>
      <c r="AJ27" s="127" t="s">
        <v>256</v>
      </c>
      <c r="AK27" s="132" t="s">
        <v>255</v>
      </c>
      <c r="AL27" s="71">
        <f t="shared" si="4"/>
        <v>1</v>
      </c>
      <c r="AM27" s="66">
        <v>0</v>
      </c>
      <c r="AN27" s="59">
        <f t="shared" si="5"/>
        <v>0</v>
      </c>
      <c r="AO27" s="62"/>
      <c r="AP27" s="177"/>
      <c r="AQ27" s="189">
        <f t="shared" si="6"/>
        <v>1</v>
      </c>
      <c r="AR27" s="137">
        <f t="shared" si="11"/>
        <v>0.75</v>
      </c>
      <c r="AS27" s="65">
        <f t="shared" si="9"/>
        <v>0.75</v>
      </c>
      <c r="AT27" s="190" t="s">
        <v>278</v>
      </c>
      <c r="AU27" s="179"/>
    </row>
    <row r="28" spans="1:47" s="73" customFormat="1" ht="88.5" customHeight="1" x14ac:dyDescent="0.25">
      <c r="A28" s="74">
        <v>4</v>
      </c>
      <c r="B28" s="63" t="s">
        <v>47</v>
      </c>
      <c r="C28" s="62" t="s">
        <v>92</v>
      </c>
      <c r="D28" s="62">
        <v>9</v>
      </c>
      <c r="E28" s="89" t="s">
        <v>134</v>
      </c>
      <c r="F28" s="77" t="s">
        <v>75</v>
      </c>
      <c r="G28" s="89" t="s">
        <v>93</v>
      </c>
      <c r="H28" s="89" t="s">
        <v>94</v>
      </c>
      <c r="I28" s="62" t="s">
        <v>95</v>
      </c>
      <c r="J28" s="90" t="s">
        <v>96</v>
      </c>
      <c r="K28" s="89" t="s">
        <v>97</v>
      </c>
      <c r="L28" s="62">
        <v>3780</v>
      </c>
      <c r="M28" s="62">
        <v>3780</v>
      </c>
      <c r="N28" s="62">
        <v>3780</v>
      </c>
      <c r="O28" s="62">
        <v>3780</v>
      </c>
      <c r="P28" s="91">
        <f t="shared" ref="P28:P34" si="12">SUM(L28:O28)</f>
        <v>15120</v>
      </c>
      <c r="Q28" s="92" t="s">
        <v>64</v>
      </c>
      <c r="R28" s="93" t="s">
        <v>98</v>
      </c>
      <c r="S28" s="89" t="s">
        <v>99</v>
      </c>
      <c r="T28" s="89" t="s">
        <v>100</v>
      </c>
      <c r="U28" s="94" t="s">
        <v>102</v>
      </c>
      <c r="V28" s="95" t="s">
        <v>101</v>
      </c>
      <c r="W28" s="96">
        <f t="shared" si="7"/>
        <v>3780</v>
      </c>
      <c r="X28" s="91">
        <v>10107</v>
      </c>
      <c r="Y28" s="138">
        <f t="shared" si="10"/>
        <v>1</v>
      </c>
      <c r="Z28" s="127" t="s">
        <v>262</v>
      </c>
      <c r="AA28" s="132" t="s">
        <v>210</v>
      </c>
      <c r="AB28" s="96">
        <f t="shared" si="1"/>
        <v>3780</v>
      </c>
      <c r="AC28" s="91">
        <v>8609</v>
      </c>
      <c r="AD28" s="138">
        <f t="shared" si="8"/>
        <v>1</v>
      </c>
      <c r="AE28" s="127" t="s">
        <v>263</v>
      </c>
      <c r="AF28" s="196" t="s">
        <v>210</v>
      </c>
      <c r="AG28" s="205">
        <f t="shared" si="2"/>
        <v>3780</v>
      </c>
      <c r="AH28" s="91">
        <v>6586</v>
      </c>
      <c r="AI28" s="65">
        <f t="shared" si="3"/>
        <v>1</v>
      </c>
      <c r="AJ28" s="127" t="s">
        <v>264</v>
      </c>
      <c r="AK28" s="132" t="s">
        <v>210</v>
      </c>
      <c r="AL28" s="96">
        <f t="shared" si="4"/>
        <v>3780</v>
      </c>
      <c r="AM28" s="91"/>
      <c r="AN28" s="59">
        <f t="shared" si="5"/>
        <v>0</v>
      </c>
      <c r="AO28" s="62"/>
      <c r="AP28" s="177"/>
      <c r="AQ28" s="191">
        <f t="shared" si="6"/>
        <v>15120</v>
      </c>
      <c r="AR28" s="185">
        <f>+X28+AC28+AH28+AM28</f>
        <v>25302</v>
      </c>
      <c r="AS28" s="65">
        <f t="shared" si="9"/>
        <v>1</v>
      </c>
      <c r="AT28" s="132" t="s">
        <v>267</v>
      </c>
      <c r="AU28" s="179"/>
    </row>
    <row r="29" spans="1:47" s="73" customFormat="1" ht="88.5" customHeight="1" x14ac:dyDescent="0.25">
      <c r="A29" s="74">
        <v>4</v>
      </c>
      <c r="B29" s="63" t="s">
        <v>47</v>
      </c>
      <c r="C29" s="62" t="s">
        <v>92</v>
      </c>
      <c r="D29" s="62">
        <v>10</v>
      </c>
      <c r="E29" s="89" t="s">
        <v>135</v>
      </c>
      <c r="F29" s="62" t="s">
        <v>49</v>
      </c>
      <c r="G29" s="89" t="s">
        <v>103</v>
      </c>
      <c r="H29" s="89" t="s">
        <v>104</v>
      </c>
      <c r="I29" s="62" t="s">
        <v>95</v>
      </c>
      <c r="J29" s="90" t="s">
        <v>96</v>
      </c>
      <c r="K29" s="89" t="s">
        <v>105</v>
      </c>
      <c r="L29" s="62">
        <v>1890</v>
      </c>
      <c r="M29" s="62">
        <v>1890</v>
      </c>
      <c r="N29" s="62">
        <v>1890</v>
      </c>
      <c r="O29" s="62">
        <v>1890</v>
      </c>
      <c r="P29" s="91">
        <f t="shared" si="12"/>
        <v>7560</v>
      </c>
      <c r="Q29" s="92" t="s">
        <v>64</v>
      </c>
      <c r="R29" s="93" t="s">
        <v>106</v>
      </c>
      <c r="S29" s="89" t="s">
        <v>99</v>
      </c>
      <c r="T29" s="89" t="s">
        <v>100</v>
      </c>
      <c r="U29" s="94" t="s">
        <v>102</v>
      </c>
      <c r="V29" s="95" t="s">
        <v>101</v>
      </c>
      <c r="W29" s="96">
        <f t="shared" si="7"/>
        <v>1890</v>
      </c>
      <c r="X29" s="91">
        <v>2269</v>
      </c>
      <c r="Y29" s="138">
        <f t="shared" si="10"/>
        <v>1</v>
      </c>
      <c r="Z29" s="127" t="s">
        <v>244</v>
      </c>
      <c r="AA29" s="132" t="s">
        <v>210</v>
      </c>
      <c r="AB29" s="96">
        <f t="shared" si="1"/>
        <v>1890</v>
      </c>
      <c r="AC29" s="91">
        <v>2975</v>
      </c>
      <c r="AD29" s="138">
        <f t="shared" si="8"/>
        <v>1</v>
      </c>
      <c r="AE29" s="127" t="s">
        <v>243</v>
      </c>
      <c r="AF29" s="196" t="s">
        <v>210</v>
      </c>
      <c r="AG29" s="205">
        <f t="shared" si="2"/>
        <v>1890</v>
      </c>
      <c r="AH29" s="91">
        <v>1678</v>
      </c>
      <c r="AI29" s="65">
        <f t="shared" si="3"/>
        <v>0.88783068783068786</v>
      </c>
      <c r="AJ29" s="127" t="s">
        <v>265</v>
      </c>
      <c r="AK29" s="132" t="s">
        <v>210</v>
      </c>
      <c r="AL29" s="96">
        <f t="shared" si="4"/>
        <v>1890</v>
      </c>
      <c r="AM29" s="91"/>
      <c r="AN29" s="59">
        <f t="shared" si="5"/>
        <v>0</v>
      </c>
      <c r="AO29" s="62"/>
      <c r="AP29" s="177"/>
      <c r="AQ29" s="191">
        <f t="shared" si="6"/>
        <v>7560</v>
      </c>
      <c r="AR29" s="185">
        <f t="shared" ref="AR29:AR34" si="13">+X29+AC29+AH29+AM29</f>
        <v>6922</v>
      </c>
      <c r="AS29" s="65">
        <f t="shared" si="9"/>
        <v>0.91560846560846565</v>
      </c>
      <c r="AT29" s="132" t="s">
        <v>268</v>
      </c>
      <c r="AU29" s="179"/>
    </row>
    <row r="30" spans="1:47" s="73" customFormat="1" ht="88.5" customHeight="1" x14ac:dyDescent="0.25">
      <c r="A30" s="74">
        <v>4</v>
      </c>
      <c r="B30" s="63" t="s">
        <v>47</v>
      </c>
      <c r="C30" s="62" t="s">
        <v>92</v>
      </c>
      <c r="D30" s="62">
        <v>11</v>
      </c>
      <c r="E30" s="89" t="s">
        <v>138</v>
      </c>
      <c r="F30" s="62" t="s">
        <v>49</v>
      </c>
      <c r="G30" s="89" t="s">
        <v>107</v>
      </c>
      <c r="H30" s="89" t="s">
        <v>108</v>
      </c>
      <c r="I30" s="62" t="s">
        <v>95</v>
      </c>
      <c r="J30" s="90" t="s">
        <v>96</v>
      </c>
      <c r="K30" s="89" t="s">
        <v>109</v>
      </c>
      <c r="L30" s="62">
        <v>98</v>
      </c>
      <c r="M30" s="62">
        <v>195</v>
      </c>
      <c r="N30" s="62">
        <v>228</v>
      </c>
      <c r="O30" s="62">
        <v>129</v>
      </c>
      <c r="P30" s="91">
        <f t="shared" si="12"/>
        <v>650</v>
      </c>
      <c r="Q30" s="92" t="s">
        <v>64</v>
      </c>
      <c r="R30" s="93" t="s">
        <v>110</v>
      </c>
      <c r="S30" s="89" t="s">
        <v>111</v>
      </c>
      <c r="T30" s="89" t="s">
        <v>100</v>
      </c>
      <c r="U30" s="94" t="s">
        <v>102</v>
      </c>
      <c r="V30" s="95" t="s">
        <v>112</v>
      </c>
      <c r="W30" s="96">
        <f t="shared" si="7"/>
        <v>98</v>
      </c>
      <c r="X30" s="91">
        <v>29</v>
      </c>
      <c r="Y30" s="138">
        <f t="shared" si="10"/>
        <v>0.29591836734693877</v>
      </c>
      <c r="Z30" s="127" t="s">
        <v>224</v>
      </c>
      <c r="AA30" s="132" t="s">
        <v>210</v>
      </c>
      <c r="AB30" s="96">
        <f t="shared" si="1"/>
        <v>195</v>
      </c>
      <c r="AC30" s="91">
        <v>197</v>
      </c>
      <c r="AD30" s="138">
        <f t="shared" si="8"/>
        <v>1</v>
      </c>
      <c r="AE30" s="127" t="s">
        <v>245</v>
      </c>
      <c r="AF30" s="196" t="s">
        <v>210</v>
      </c>
      <c r="AG30" s="205">
        <f t="shared" si="2"/>
        <v>228</v>
      </c>
      <c r="AH30" s="91">
        <v>258</v>
      </c>
      <c r="AI30" s="65">
        <f t="shared" si="3"/>
        <v>1</v>
      </c>
      <c r="AJ30" s="127" t="s">
        <v>266</v>
      </c>
      <c r="AK30" s="132" t="s">
        <v>210</v>
      </c>
      <c r="AL30" s="96">
        <f t="shared" si="4"/>
        <v>129</v>
      </c>
      <c r="AM30" s="91"/>
      <c r="AN30" s="59">
        <f t="shared" si="5"/>
        <v>0</v>
      </c>
      <c r="AO30" s="62"/>
      <c r="AP30" s="177"/>
      <c r="AQ30" s="191">
        <f t="shared" si="6"/>
        <v>650</v>
      </c>
      <c r="AR30" s="185">
        <f t="shared" si="13"/>
        <v>484</v>
      </c>
      <c r="AS30" s="65">
        <f t="shared" si="9"/>
        <v>0.74461538461538457</v>
      </c>
      <c r="AT30" s="132" t="s">
        <v>269</v>
      </c>
      <c r="AU30" s="179"/>
    </row>
    <row r="31" spans="1:47" s="73" customFormat="1" ht="104.25" customHeight="1" x14ac:dyDescent="0.25">
      <c r="A31" s="74">
        <v>4</v>
      </c>
      <c r="B31" s="63" t="s">
        <v>47</v>
      </c>
      <c r="C31" s="62" t="s">
        <v>92</v>
      </c>
      <c r="D31" s="62">
        <v>12</v>
      </c>
      <c r="E31" s="89" t="s">
        <v>292</v>
      </c>
      <c r="F31" s="77" t="s">
        <v>75</v>
      </c>
      <c r="G31" s="89" t="s">
        <v>113</v>
      </c>
      <c r="H31" s="89" t="s">
        <v>114</v>
      </c>
      <c r="I31" s="62" t="s">
        <v>95</v>
      </c>
      <c r="J31" s="90" t="s">
        <v>96</v>
      </c>
      <c r="K31" s="89" t="s">
        <v>115</v>
      </c>
      <c r="L31" s="62">
        <v>107</v>
      </c>
      <c r="M31" s="62">
        <v>213</v>
      </c>
      <c r="N31" s="62">
        <v>130</v>
      </c>
      <c r="O31" s="62">
        <v>36</v>
      </c>
      <c r="P31" s="91">
        <f t="shared" si="12"/>
        <v>486</v>
      </c>
      <c r="Q31" s="92" t="s">
        <v>64</v>
      </c>
      <c r="R31" s="93" t="s">
        <v>110</v>
      </c>
      <c r="S31" s="89" t="s">
        <v>111</v>
      </c>
      <c r="T31" s="89" t="s">
        <v>100</v>
      </c>
      <c r="U31" s="94" t="s">
        <v>102</v>
      </c>
      <c r="V31" s="95" t="s">
        <v>112</v>
      </c>
      <c r="W31" s="96">
        <f t="shared" si="7"/>
        <v>107</v>
      </c>
      <c r="X31" s="91">
        <v>35</v>
      </c>
      <c r="Y31" s="138">
        <f t="shared" si="10"/>
        <v>0.32710280373831774</v>
      </c>
      <c r="Z31" s="127" t="s">
        <v>225</v>
      </c>
      <c r="AA31" s="132" t="s">
        <v>210</v>
      </c>
      <c r="AB31" s="96">
        <f t="shared" si="1"/>
        <v>213</v>
      </c>
      <c r="AC31" s="91">
        <v>92</v>
      </c>
      <c r="AD31" s="138">
        <f t="shared" si="8"/>
        <v>0.431924882629108</v>
      </c>
      <c r="AE31" s="127" t="s">
        <v>246</v>
      </c>
      <c r="AF31" s="196" t="s">
        <v>210</v>
      </c>
      <c r="AG31" s="205">
        <f t="shared" si="2"/>
        <v>130</v>
      </c>
      <c r="AH31" s="91">
        <v>131</v>
      </c>
      <c r="AI31" s="65">
        <f t="shared" si="3"/>
        <v>1</v>
      </c>
      <c r="AJ31" s="127" t="s">
        <v>270</v>
      </c>
      <c r="AK31" s="132" t="s">
        <v>210</v>
      </c>
      <c r="AL31" s="96">
        <f t="shared" si="4"/>
        <v>36</v>
      </c>
      <c r="AM31" s="91"/>
      <c r="AN31" s="59">
        <f t="shared" si="5"/>
        <v>0</v>
      </c>
      <c r="AO31" s="62"/>
      <c r="AP31" s="177"/>
      <c r="AQ31" s="191">
        <f t="shared" si="6"/>
        <v>486</v>
      </c>
      <c r="AR31" s="185">
        <f t="shared" si="13"/>
        <v>258</v>
      </c>
      <c r="AS31" s="65">
        <f t="shared" si="9"/>
        <v>0.53086419753086422</v>
      </c>
      <c r="AT31" s="132" t="s">
        <v>271</v>
      </c>
      <c r="AU31" s="179"/>
    </row>
    <row r="32" spans="1:47" s="73" customFormat="1" ht="88.5" customHeight="1" x14ac:dyDescent="0.25">
      <c r="A32" s="74">
        <v>4</v>
      </c>
      <c r="B32" s="63" t="s">
        <v>47</v>
      </c>
      <c r="C32" s="62" t="s">
        <v>92</v>
      </c>
      <c r="D32" s="62">
        <v>13</v>
      </c>
      <c r="E32" s="89" t="s">
        <v>139</v>
      </c>
      <c r="F32" s="77" t="s">
        <v>75</v>
      </c>
      <c r="G32" s="89" t="s">
        <v>116</v>
      </c>
      <c r="H32" s="89" t="s">
        <v>117</v>
      </c>
      <c r="I32" s="62" t="s">
        <v>95</v>
      </c>
      <c r="J32" s="90" t="s">
        <v>96</v>
      </c>
      <c r="K32" s="89" t="s">
        <v>118</v>
      </c>
      <c r="L32" s="62">
        <v>16</v>
      </c>
      <c r="M32" s="62">
        <v>24</v>
      </c>
      <c r="N32" s="62">
        <v>24</v>
      </c>
      <c r="O32" s="62">
        <v>18</v>
      </c>
      <c r="P32" s="91">
        <f t="shared" si="12"/>
        <v>82</v>
      </c>
      <c r="Q32" s="92" t="s">
        <v>64</v>
      </c>
      <c r="R32" s="97" t="s">
        <v>119</v>
      </c>
      <c r="S32" s="89" t="s">
        <v>120</v>
      </c>
      <c r="T32" s="89" t="s">
        <v>100</v>
      </c>
      <c r="U32" s="89" t="s">
        <v>100</v>
      </c>
      <c r="V32" s="95" t="s">
        <v>119</v>
      </c>
      <c r="W32" s="96">
        <f t="shared" si="7"/>
        <v>16</v>
      </c>
      <c r="X32" s="91">
        <v>14</v>
      </c>
      <c r="Y32" s="138">
        <f t="shared" si="10"/>
        <v>0.875</v>
      </c>
      <c r="Z32" s="127" t="s">
        <v>218</v>
      </c>
      <c r="AA32" s="132" t="s">
        <v>219</v>
      </c>
      <c r="AB32" s="96">
        <f t="shared" si="1"/>
        <v>24</v>
      </c>
      <c r="AC32" s="91">
        <v>20</v>
      </c>
      <c r="AD32" s="138">
        <f t="shared" si="8"/>
        <v>0.83333333333333337</v>
      </c>
      <c r="AE32" s="153" t="s">
        <v>257</v>
      </c>
      <c r="AF32" s="197" t="s">
        <v>258</v>
      </c>
      <c r="AG32" s="205">
        <f t="shared" si="2"/>
        <v>24</v>
      </c>
      <c r="AH32" s="91">
        <v>33</v>
      </c>
      <c r="AI32" s="65">
        <f t="shared" si="3"/>
        <v>1</v>
      </c>
      <c r="AJ32" s="156" t="s">
        <v>279</v>
      </c>
      <c r="AK32" s="84" t="s">
        <v>281</v>
      </c>
      <c r="AL32" s="96">
        <f t="shared" si="4"/>
        <v>18</v>
      </c>
      <c r="AM32" s="91"/>
      <c r="AN32" s="59">
        <f t="shared" si="5"/>
        <v>0</v>
      </c>
      <c r="AO32" s="62"/>
      <c r="AP32" s="177"/>
      <c r="AQ32" s="191">
        <f t="shared" si="6"/>
        <v>82</v>
      </c>
      <c r="AR32" s="185">
        <f t="shared" si="13"/>
        <v>67</v>
      </c>
      <c r="AS32" s="65">
        <f t="shared" si="9"/>
        <v>0.81707317073170727</v>
      </c>
      <c r="AT32" s="132" t="s">
        <v>280</v>
      </c>
      <c r="AU32" s="179"/>
    </row>
    <row r="33" spans="1:49" s="73" customFormat="1" ht="88.5" customHeight="1" x14ac:dyDescent="0.25">
      <c r="A33" s="74">
        <v>4</v>
      </c>
      <c r="B33" s="63" t="s">
        <v>47</v>
      </c>
      <c r="C33" s="62" t="s">
        <v>92</v>
      </c>
      <c r="D33" s="62">
        <v>14</v>
      </c>
      <c r="E33" s="89" t="s">
        <v>136</v>
      </c>
      <c r="F33" s="77" t="s">
        <v>75</v>
      </c>
      <c r="G33" s="89" t="s">
        <v>121</v>
      </c>
      <c r="H33" s="89" t="s">
        <v>122</v>
      </c>
      <c r="I33" s="62" t="s">
        <v>95</v>
      </c>
      <c r="J33" s="90" t="s">
        <v>96</v>
      </c>
      <c r="K33" s="89" t="s">
        <v>118</v>
      </c>
      <c r="L33" s="62">
        <v>45</v>
      </c>
      <c r="M33" s="62">
        <v>60</v>
      </c>
      <c r="N33" s="62">
        <v>60</v>
      </c>
      <c r="O33" s="62">
        <v>55</v>
      </c>
      <c r="P33" s="91">
        <f t="shared" si="12"/>
        <v>220</v>
      </c>
      <c r="Q33" s="92" t="s">
        <v>64</v>
      </c>
      <c r="R33" s="97" t="s">
        <v>119</v>
      </c>
      <c r="S33" s="89" t="s">
        <v>120</v>
      </c>
      <c r="T33" s="89" t="s">
        <v>100</v>
      </c>
      <c r="U33" s="89" t="s">
        <v>100</v>
      </c>
      <c r="V33" s="95" t="s">
        <v>119</v>
      </c>
      <c r="W33" s="96">
        <f t="shared" si="7"/>
        <v>45</v>
      </c>
      <c r="X33" s="91">
        <v>88</v>
      </c>
      <c r="Y33" s="138">
        <f t="shared" si="10"/>
        <v>1</v>
      </c>
      <c r="Z33" s="127" t="s">
        <v>220</v>
      </c>
      <c r="AA33" s="132" t="s">
        <v>219</v>
      </c>
      <c r="AB33" s="96">
        <f t="shared" si="1"/>
        <v>60</v>
      </c>
      <c r="AC33" s="91">
        <v>79</v>
      </c>
      <c r="AD33" s="138">
        <f t="shared" si="8"/>
        <v>1</v>
      </c>
      <c r="AE33" s="153" t="s">
        <v>259</v>
      </c>
      <c r="AF33" s="197" t="s">
        <v>258</v>
      </c>
      <c r="AG33" s="205">
        <f t="shared" si="2"/>
        <v>60</v>
      </c>
      <c r="AH33" s="91">
        <v>130</v>
      </c>
      <c r="AI33" s="65">
        <f t="shared" si="3"/>
        <v>1</v>
      </c>
      <c r="AJ33" s="156" t="s">
        <v>282</v>
      </c>
      <c r="AK33" s="84" t="s">
        <v>281</v>
      </c>
      <c r="AL33" s="96">
        <f t="shared" si="4"/>
        <v>55</v>
      </c>
      <c r="AM33" s="91"/>
      <c r="AN33" s="59">
        <f t="shared" si="5"/>
        <v>0</v>
      </c>
      <c r="AO33" s="62"/>
      <c r="AP33" s="177"/>
      <c r="AQ33" s="191">
        <f t="shared" si="6"/>
        <v>220</v>
      </c>
      <c r="AR33" s="185">
        <f t="shared" si="13"/>
        <v>297</v>
      </c>
      <c r="AS33" s="65">
        <f t="shared" si="9"/>
        <v>1</v>
      </c>
      <c r="AT33" s="213" t="s">
        <v>294</v>
      </c>
      <c r="AU33" s="179"/>
    </row>
    <row r="34" spans="1:49" s="116" customFormat="1" ht="88.5" customHeight="1" thickBot="1" x14ac:dyDescent="0.3">
      <c r="A34" s="106">
        <v>4</v>
      </c>
      <c r="B34" s="61" t="s">
        <v>47</v>
      </c>
      <c r="C34" s="107" t="s">
        <v>92</v>
      </c>
      <c r="D34" s="107">
        <v>15</v>
      </c>
      <c r="E34" s="108" t="s">
        <v>197</v>
      </c>
      <c r="F34" s="109" t="s">
        <v>75</v>
      </c>
      <c r="G34" s="110" t="s">
        <v>123</v>
      </c>
      <c r="H34" s="110" t="s">
        <v>124</v>
      </c>
      <c r="I34" s="111" t="s">
        <v>95</v>
      </c>
      <c r="J34" s="112" t="s">
        <v>96</v>
      </c>
      <c r="K34" s="110" t="s">
        <v>118</v>
      </c>
      <c r="L34" s="111">
        <v>2</v>
      </c>
      <c r="M34" s="111">
        <v>3</v>
      </c>
      <c r="N34" s="111">
        <v>3</v>
      </c>
      <c r="O34" s="111">
        <v>3</v>
      </c>
      <c r="P34" s="113">
        <f t="shared" si="12"/>
        <v>11</v>
      </c>
      <c r="Q34" s="114" t="s">
        <v>64</v>
      </c>
      <c r="R34" s="97" t="s">
        <v>119</v>
      </c>
      <c r="S34" s="108" t="s">
        <v>120</v>
      </c>
      <c r="T34" s="108" t="s">
        <v>100</v>
      </c>
      <c r="U34" s="108" t="s">
        <v>100</v>
      </c>
      <c r="V34" s="98" t="s">
        <v>119</v>
      </c>
      <c r="W34" s="115">
        <f t="shared" si="7"/>
        <v>2</v>
      </c>
      <c r="X34" s="113">
        <v>2</v>
      </c>
      <c r="Y34" s="138">
        <f t="shared" si="10"/>
        <v>1</v>
      </c>
      <c r="Z34" s="128" t="s">
        <v>221</v>
      </c>
      <c r="AA34" s="133" t="s">
        <v>219</v>
      </c>
      <c r="AB34" s="115">
        <f t="shared" si="1"/>
        <v>3</v>
      </c>
      <c r="AC34" s="113">
        <v>2</v>
      </c>
      <c r="AD34" s="138">
        <f t="shared" si="8"/>
        <v>0.66666666666666663</v>
      </c>
      <c r="AE34" s="153" t="s">
        <v>260</v>
      </c>
      <c r="AF34" s="197" t="s">
        <v>258</v>
      </c>
      <c r="AG34" s="206">
        <f t="shared" si="2"/>
        <v>3</v>
      </c>
      <c r="AH34" s="207">
        <v>3</v>
      </c>
      <c r="AI34" s="194">
        <f t="shared" si="3"/>
        <v>1</v>
      </c>
      <c r="AJ34" s="208" t="s">
        <v>283</v>
      </c>
      <c r="AK34" s="209" t="s">
        <v>281</v>
      </c>
      <c r="AL34" s="115">
        <f t="shared" si="4"/>
        <v>3</v>
      </c>
      <c r="AM34" s="113"/>
      <c r="AN34" s="118">
        <f t="shared" si="5"/>
        <v>0</v>
      </c>
      <c r="AO34" s="107"/>
      <c r="AP34" s="178"/>
      <c r="AQ34" s="192">
        <f t="shared" si="6"/>
        <v>11</v>
      </c>
      <c r="AR34" s="193">
        <f t="shared" si="13"/>
        <v>7</v>
      </c>
      <c r="AS34" s="194">
        <f t="shared" si="9"/>
        <v>0.63636363636363635</v>
      </c>
      <c r="AT34" s="195" t="s">
        <v>284</v>
      </c>
      <c r="AU34" s="180"/>
    </row>
    <row r="35" spans="1:49" s="25" customFormat="1" ht="16.5" thickBot="1" x14ac:dyDescent="0.3">
      <c r="A35" s="285" t="s">
        <v>125</v>
      </c>
      <c r="B35" s="286"/>
      <c r="C35" s="286"/>
      <c r="D35" s="286"/>
      <c r="E35" s="287"/>
      <c r="F35" s="48"/>
      <c r="G35" s="49"/>
      <c r="H35" s="49"/>
      <c r="I35" s="49"/>
      <c r="J35" s="49"/>
      <c r="K35" s="49"/>
      <c r="L35" s="49"/>
      <c r="M35" s="49"/>
      <c r="N35" s="49"/>
      <c r="O35" s="49"/>
      <c r="P35" s="49"/>
      <c r="Q35" s="49"/>
      <c r="R35" s="49"/>
      <c r="S35" s="49"/>
      <c r="T35" s="49"/>
      <c r="U35" s="49"/>
      <c r="V35" s="50"/>
      <c r="W35" s="288"/>
      <c r="X35" s="289"/>
      <c r="Y35" s="139">
        <f>AVERAGE(Y20:Y34)*80%</f>
        <v>0.66655359072868148</v>
      </c>
      <c r="Z35" s="290"/>
      <c r="AA35" s="291"/>
      <c r="AB35" s="292"/>
      <c r="AC35" s="289"/>
      <c r="AD35" s="139">
        <f>AVERAGE(AD20:AD34)*80%</f>
        <v>0.70754151008008836</v>
      </c>
      <c r="AE35" s="290"/>
      <c r="AF35" s="291"/>
      <c r="AG35" s="293"/>
      <c r="AH35" s="294"/>
      <c r="AI35" s="139">
        <f>AVERAGE(AI20:AI34)*80%</f>
        <v>0.79353052557319226</v>
      </c>
      <c r="AJ35" s="295"/>
      <c r="AK35" s="296"/>
      <c r="AL35" s="297"/>
      <c r="AM35" s="298"/>
      <c r="AN35" s="119">
        <f>AVERAGE(AN20:AN34)</f>
        <v>0</v>
      </c>
      <c r="AO35" s="290"/>
      <c r="AP35" s="291"/>
      <c r="AQ35" s="329"/>
      <c r="AR35" s="330"/>
      <c r="AS35" s="139">
        <f>AVERAGE(AS20:AS34)*80%</f>
        <v>0.62348564942411633</v>
      </c>
      <c r="AT35" s="184"/>
      <c r="AU35" s="24"/>
    </row>
    <row r="36" spans="1:49" s="37" customFormat="1" ht="165" x14ac:dyDescent="0.25">
      <c r="A36" s="26">
        <v>7</v>
      </c>
      <c r="B36" s="27" t="s">
        <v>126</v>
      </c>
      <c r="C36" s="28" t="s">
        <v>140</v>
      </c>
      <c r="D36" s="26" t="s">
        <v>141</v>
      </c>
      <c r="E36" s="27" t="s">
        <v>142</v>
      </c>
      <c r="F36" s="27" t="s">
        <v>143</v>
      </c>
      <c r="G36" s="27" t="s">
        <v>144</v>
      </c>
      <c r="H36" s="27" t="s">
        <v>145</v>
      </c>
      <c r="I36" s="99" t="s">
        <v>146</v>
      </c>
      <c r="J36" s="27" t="s">
        <v>147</v>
      </c>
      <c r="K36" s="27" t="s">
        <v>148</v>
      </c>
      <c r="L36" s="29" t="s">
        <v>149</v>
      </c>
      <c r="M36" s="100">
        <v>0.8</v>
      </c>
      <c r="N36" s="29" t="s">
        <v>149</v>
      </c>
      <c r="O36" s="100">
        <v>0.8</v>
      </c>
      <c r="P36" s="101">
        <v>0.8</v>
      </c>
      <c r="Q36" s="30" t="s">
        <v>64</v>
      </c>
      <c r="R36" s="31" t="s">
        <v>150</v>
      </c>
      <c r="S36" s="27" t="s">
        <v>151</v>
      </c>
      <c r="T36" s="27" t="s">
        <v>152</v>
      </c>
      <c r="U36" s="32" t="s">
        <v>153</v>
      </c>
      <c r="V36" s="33" t="s">
        <v>154</v>
      </c>
      <c r="W36" s="34" t="str">
        <f>L36</f>
        <v>No programada</v>
      </c>
      <c r="X36" s="29" t="s">
        <v>149</v>
      </c>
      <c r="Y36" s="120" t="s">
        <v>149</v>
      </c>
      <c r="Z36" s="129" t="s">
        <v>217</v>
      </c>
      <c r="AA36" s="134"/>
      <c r="AB36" s="102">
        <f>M36</f>
        <v>0.8</v>
      </c>
      <c r="AC36" s="148">
        <v>0.95</v>
      </c>
      <c r="AD36" s="151">
        <f t="shared" si="8"/>
        <v>1</v>
      </c>
      <c r="AE36" s="129" t="s">
        <v>247</v>
      </c>
      <c r="AF36" s="157" t="s">
        <v>248</v>
      </c>
      <c r="AG36" s="163" t="str">
        <f>N36</f>
        <v>No programada</v>
      </c>
      <c r="AH36" s="164" t="s">
        <v>149</v>
      </c>
      <c r="AI36" s="164" t="s">
        <v>149</v>
      </c>
      <c r="AJ36" s="164" t="s">
        <v>149</v>
      </c>
      <c r="AK36" s="165" t="s">
        <v>149</v>
      </c>
      <c r="AL36" s="102">
        <f>P36</f>
        <v>0.8</v>
      </c>
      <c r="AM36" s="29"/>
      <c r="AN36" s="120">
        <v>0</v>
      </c>
      <c r="AO36" s="29"/>
      <c r="AP36" s="35"/>
      <c r="AQ36" s="121">
        <f>P36</f>
        <v>0.8</v>
      </c>
      <c r="AR36" s="148">
        <v>0.47499999999999998</v>
      </c>
      <c r="AS36" s="143">
        <f t="shared" si="9"/>
        <v>0.59374999999999989</v>
      </c>
      <c r="AT36" s="129" t="s">
        <v>296</v>
      </c>
      <c r="AU36" s="36"/>
    </row>
    <row r="37" spans="1:49" s="147" customFormat="1" ht="105" x14ac:dyDescent="0.3">
      <c r="A37" s="38">
        <v>7</v>
      </c>
      <c r="B37" s="39" t="s">
        <v>126</v>
      </c>
      <c r="C37" s="38" t="s">
        <v>140</v>
      </c>
      <c r="D37" s="38" t="s">
        <v>155</v>
      </c>
      <c r="E37" s="39" t="s">
        <v>156</v>
      </c>
      <c r="F37" s="39" t="s">
        <v>143</v>
      </c>
      <c r="G37" s="39" t="s">
        <v>157</v>
      </c>
      <c r="H37" s="39" t="s">
        <v>158</v>
      </c>
      <c r="I37" s="39" t="s">
        <v>159</v>
      </c>
      <c r="J37" s="39" t="s">
        <v>147</v>
      </c>
      <c r="K37" s="39" t="s">
        <v>160</v>
      </c>
      <c r="L37" s="144">
        <v>1</v>
      </c>
      <c r="M37" s="144">
        <v>1</v>
      </c>
      <c r="N37" s="144">
        <v>1</v>
      </c>
      <c r="O37" s="144">
        <v>1</v>
      </c>
      <c r="P37" s="145">
        <v>1</v>
      </c>
      <c r="Q37" s="40" t="s">
        <v>64</v>
      </c>
      <c r="R37" s="41" t="s">
        <v>161</v>
      </c>
      <c r="S37" s="39" t="s">
        <v>162</v>
      </c>
      <c r="T37" s="27" t="s">
        <v>152</v>
      </c>
      <c r="U37" s="32" t="s">
        <v>163</v>
      </c>
      <c r="V37" s="40" t="s">
        <v>164</v>
      </c>
      <c r="W37" s="146">
        <f t="shared" ref="W37:W41" si="14">L37</f>
        <v>1</v>
      </c>
      <c r="X37" s="148">
        <v>0.8095</v>
      </c>
      <c r="Y37" s="120">
        <f t="shared" ref="Y37:Y41" si="15">IF(X37/W37&gt;100%,100%,X37/W37)</f>
        <v>0.8095</v>
      </c>
      <c r="Z37" s="129" t="s">
        <v>232</v>
      </c>
      <c r="AA37" s="134" t="s">
        <v>231</v>
      </c>
      <c r="AB37" s="102">
        <f t="shared" ref="AB37:AB41" si="16">M37</f>
        <v>1</v>
      </c>
      <c r="AC37" s="148">
        <v>0.48</v>
      </c>
      <c r="AD37" s="148">
        <f t="shared" si="8"/>
        <v>0.48</v>
      </c>
      <c r="AE37" s="129" t="s">
        <v>249</v>
      </c>
      <c r="AF37" s="157" t="s">
        <v>231</v>
      </c>
      <c r="AG37" s="166">
        <f t="shared" ref="AG37:AG41" si="17">N37</f>
        <v>1</v>
      </c>
      <c r="AH37" s="159">
        <v>1</v>
      </c>
      <c r="AI37" s="155">
        <v>1</v>
      </c>
      <c r="AJ37" s="160" t="s">
        <v>285</v>
      </c>
      <c r="AK37" s="167" t="s">
        <v>231</v>
      </c>
      <c r="AL37" s="102">
        <f t="shared" ref="AL37:AL41" si="18">P37</f>
        <v>1</v>
      </c>
      <c r="AM37" s="66">
        <v>0</v>
      </c>
      <c r="AN37" s="120">
        <v>0</v>
      </c>
      <c r="AO37" s="29"/>
      <c r="AP37" s="35"/>
      <c r="AQ37" s="121">
        <f t="shared" ref="AQ37:AQ41" si="19">P37</f>
        <v>1</v>
      </c>
      <c r="AR37" s="152">
        <f t="shared" ref="AR37" si="20">AVERAGE(X37,AC37,AH37,AM37)</f>
        <v>0.57237499999999997</v>
      </c>
      <c r="AS37" s="143">
        <f t="shared" si="9"/>
        <v>0.57237499999999997</v>
      </c>
      <c r="AT37" s="129" t="s">
        <v>297</v>
      </c>
      <c r="AU37" s="36"/>
    </row>
    <row r="38" spans="1:49" s="42" customFormat="1" ht="105" x14ac:dyDescent="0.3">
      <c r="A38" s="38">
        <v>7</v>
      </c>
      <c r="B38" s="39" t="s">
        <v>126</v>
      </c>
      <c r="C38" s="28" t="s">
        <v>165</v>
      </c>
      <c r="D38" s="38" t="s">
        <v>166</v>
      </c>
      <c r="E38" s="39" t="s">
        <v>167</v>
      </c>
      <c r="F38" s="39" t="s">
        <v>143</v>
      </c>
      <c r="G38" s="39" t="s">
        <v>168</v>
      </c>
      <c r="H38" s="39" t="s">
        <v>169</v>
      </c>
      <c r="I38" s="39" t="s">
        <v>159</v>
      </c>
      <c r="J38" s="39" t="s">
        <v>147</v>
      </c>
      <c r="K38" s="39" t="s">
        <v>170</v>
      </c>
      <c r="L38" s="29" t="s">
        <v>149</v>
      </c>
      <c r="M38" s="100">
        <v>1</v>
      </c>
      <c r="N38" s="100">
        <v>1</v>
      </c>
      <c r="O38" s="100">
        <v>1</v>
      </c>
      <c r="P38" s="101">
        <v>1</v>
      </c>
      <c r="Q38" s="105" t="s">
        <v>64</v>
      </c>
      <c r="R38" s="41" t="s">
        <v>171</v>
      </c>
      <c r="S38" s="39" t="s">
        <v>172</v>
      </c>
      <c r="T38" s="27" t="s">
        <v>152</v>
      </c>
      <c r="U38" s="32" t="s">
        <v>173</v>
      </c>
      <c r="V38" s="40" t="s">
        <v>174</v>
      </c>
      <c r="W38" s="34" t="str">
        <f t="shared" si="14"/>
        <v>No programada</v>
      </c>
      <c r="X38" s="29" t="s">
        <v>149</v>
      </c>
      <c r="Y38" s="120" t="s">
        <v>149</v>
      </c>
      <c r="Z38" s="129" t="s">
        <v>217</v>
      </c>
      <c r="AA38" s="134" t="s">
        <v>149</v>
      </c>
      <c r="AB38" s="102">
        <f t="shared" si="16"/>
        <v>1</v>
      </c>
      <c r="AC38" s="148">
        <v>0.99129999999999996</v>
      </c>
      <c r="AD38" s="148">
        <f t="shared" si="8"/>
        <v>0.99129999999999996</v>
      </c>
      <c r="AE38" s="129" t="s">
        <v>250</v>
      </c>
      <c r="AF38" s="157" t="s">
        <v>251</v>
      </c>
      <c r="AG38" s="168">
        <f t="shared" si="17"/>
        <v>1</v>
      </c>
      <c r="AH38" s="159">
        <v>0.99129999999999996</v>
      </c>
      <c r="AI38" s="161">
        <f t="shared" ref="AI38" si="21">IF(AH38/AG38&gt;100%,100%,AH38/AG38)</f>
        <v>0.99129999999999996</v>
      </c>
      <c r="AJ38" s="160" t="s">
        <v>286</v>
      </c>
      <c r="AK38" s="167" t="s">
        <v>251</v>
      </c>
      <c r="AL38" s="102">
        <f t="shared" si="18"/>
        <v>1</v>
      </c>
      <c r="AM38" s="66">
        <v>0</v>
      </c>
      <c r="AN38" s="120">
        <v>0</v>
      </c>
      <c r="AO38" s="29"/>
      <c r="AP38" s="35"/>
      <c r="AQ38" s="121">
        <f t="shared" si="19"/>
        <v>1</v>
      </c>
      <c r="AR38" s="152">
        <f>AVERAGE(AC38,AH38,AM38)</f>
        <v>0.6608666666666666</v>
      </c>
      <c r="AS38" s="143">
        <f t="shared" si="9"/>
        <v>0.6608666666666666</v>
      </c>
      <c r="AT38" s="129" t="s">
        <v>286</v>
      </c>
      <c r="AU38" s="36"/>
    </row>
    <row r="39" spans="1:49" s="42" customFormat="1" ht="105" x14ac:dyDescent="0.3">
      <c r="A39" s="38">
        <v>7</v>
      </c>
      <c r="B39" s="39" t="s">
        <v>126</v>
      </c>
      <c r="C39" s="28" t="s">
        <v>140</v>
      </c>
      <c r="D39" s="38" t="s">
        <v>175</v>
      </c>
      <c r="E39" s="39" t="s">
        <v>176</v>
      </c>
      <c r="F39" s="39" t="s">
        <v>143</v>
      </c>
      <c r="G39" s="39" t="s">
        <v>177</v>
      </c>
      <c r="H39" s="39" t="s">
        <v>178</v>
      </c>
      <c r="I39" s="39" t="s">
        <v>159</v>
      </c>
      <c r="J39" s="39" t="s">
        <v>147</v>
      </c>
      <c r="K39" s="39" t="s">
        <v>179</v>
      </c>
      <c r="L39" s="100">
        <v>1</v>
      </c>
      <c r="M39" s="29" t="s">
        <v>149</v>
      </c>
      <c r="N39" s="29" t="s">
        <v>149</v>
      </c>
      <c r="O39" s="100">
        <v>1</v>
      </c>
      <c r="P39" s="101">
        <v>1</v>
      </c>
      <c r="Q39" s="105" t="s">
        <v>64</v>
      </c>
      <c r="R39" s="41" t="s">
        <v>180</v>
      </c>
      <c r="S39" s="39" t="s">
        <v>181</v>
      </c>
      <c r="T39" s="27" t="s">
        <v>152</v>
      </c>
      <c r="U39" s="32" t="s">
        <v>163</v>
      </c>
      <c r="V39" s="40" t="s">
        <v>181</v>
      </c>
      <c r="W39" s="104">
        <f t="shared" si="14"/>
        <v>1</v>
      </c>
      <c r="X39" s="100">
        <v>1</v>
      </c>
      <c r="Y39" s="120">
        <f t="shared" si="15"/>
        <v>1</v>
      </c>
      <c r="Z39" s="129" t="s">
        <v>226</v>
      </c>
      <c r="AA39" s="134" t="s">
        <v>227</v>
      </c>
      <c r="AB39" s="102" t="str">
        <f t="shared" si="16"/>
        <v>No programada</v>
      </c>
      <c r="AC39" s="148" t="s">
        <v>149</v>
      </c>
      <c r="AD39" s="148" t="s">
        <v>149</v>
      </c>
      <c r="AE39" s="150" t="s">
        <v>239</v>
      </c>
      <c r="AF39" s="158" t="s">
        <v>149</v>
      </c>
      <c r="AG39" s="169" t="str">
        <f t="shared" si="17"/>
        <v>No programada</v>
      </c>
      <c r="AH39" s="155" t="s">
        <v>149</v>
      </c>
      <c r="AI39" s="155" t="s">
        <v>149</v>
      </c>
      <c r="AJ39" s="210" t="s">
        <v>149</v>
      </c>
      <c r="AK39" s="170" t="s">
        <v>149</v>
      </c>
      <c r="AL39" s="102">
        <f t="shared" si="18"/>
        <v>1</v>
      </c>
      <c r="AM39" s="29"/>
      <c r="AN39" s="120">
        <v>0</v>
      </c>
      <c r="AO39" s="29"/>
      <c r="AP39" s="35"/>
      <c r="AQ39" s="121">
        <f t="shared" si="19"/>
        <v>1</v>
      </c>
      <c r="AR39" s="152">
        <v>0.5</v>
      </c>
      <c r="AS39" s="143">
        <f t="shared" si="9"/>
        <v>0.5</v>
      </c>
      <c r="AT39" s="129" t="s">
        <v>226</v>
      </c>
      <c r="AU39" s="36"/>
    </row>
    <row r="40" spans="1:49" s="42" customFormat="1" ht="118.5" customHeight="1" x14ac:dyDescent="0.3">
      <c r="A40" s="38">
        <v>5</v>
      </c>
      <c r="B40" s="39" t="s">
        <v>182</v>
      </c>
      <c r="C40" s="28" t="s">
        <v>183</v>
      </c>
      <c r="D40" s="38" t="s">
        <v>184</v>
      </c>
      <c r="E40" s="39" t="s">
        <v>185</v>
      </c>
      <c r="F40" s="39" t="s">
        <v>143</v>
      </c>
      <c r="G40" s="39" t="s">
        <v>186</v>
      </c>
      <c r="H40" s="39" t="s">
        <v>187</v>
      </c>
      <c r="I40" s="39" t="s">
        <v>159</v>
      </c>
      <c r="J40" s="39" t="s">
        <v>52</v>
      </c>
      <c r="K40" s="39" t="s">
        <v>186</v>
      </c>
      <c r="L40" s="100">
        <v>0.33</v>
      </c>
      <c r="M40" s="100">
        <v>0.67</v>
      </c>
      <c r="N40" s="100">
        <v>0.84</v>
      </c>
      <c r="O40" s="100">
        <v>1</v>
      </c>
      <c r="P40" s="101">
        <v>1</v>
      </c>
      <c r="Q40" s="105" t="s">
        <v>64</v>
      </c>
      <c r="R40" s="41" t="s">
        <v>188</v>
      </c>
      <c r="S40" s="39" t="s">
        <v>189</v>
      </c>
      <c r="T40" s="27" t="s">
        <v>152</v>
      </c>
      <c r="U40" s="32" t="s">
        <v>190</v>
      </c>
      <c r="V40" s="40" t="s">
        <v>191</v>
      </c>
      <c r="W40" s="103">
        <f t="shared" si="14"/>
        <v>0.33</v>
      </c>
      <c r="X40" s="142">
        <v>0.33</v>
      </c>
      <c r="Y40" s="120">
        <f t="shared" si="15"/>
        <v>1</v>
      </c>
      <c r="Z40" s="129" t="s">
        <v>229</v>
      </c>
      <c r="AA40" s="134" t="s">
        <v>228</v>
      </c>
      <c r="AB40" s="102">
        <f t="shared" si="16"/>
        <v>0.67</v>
      </c>
      <c r="AC40" s="148">
        <v>1</v>
      </c>
      <c r="AD40" s="148">
        <f t="shared" si="8"/>
        <v>1</v>
      </c>
      <c r="AE40" s="129" t="s">
        <v>252</v>
      </c>
      <c r="AF40" s="157" t="s">
        <v>253</v>
      </c>
      <c r="AG40" s="168">
        <f t="shared" si="17"/>
        <v>0.84</v>
      </c>
      <c r="AH40" s="162">
        <v>1</v>
      </c>
      <c r="AI40" s="161">
        <f t="shared" ref="AI40:AI41" si="22">IF(AH40/AG40&gt;100%,100%,AH40/AG40)</f>
        <v>1</v>
      </c>
      <c r="AJ40" s="160" t="s">
        <v>287</v>
      </c>
      <c r="AK40" s="167" t="s">
        <v>253</v>
      </c>
      <c r="AL40" s="102">
        <f t="shared" si="18"/>
        <v>1</v>
      </c>
      <c r="AM40" s="29"/>
      <c r="AN40" s="120">
        <v>0</v>
      </c>
      <c r="AO40" s="29"/>
      <c r="AP40" s="35"/>
      <c r="AQ40" s="121">
        <f t="shared" si="19"/>
        <v>1</v>
      </c>
      <c r="AR40" s="152">
        <v>1</v>
      </c>
      <c r="AS40" s="143">
        <f t="shared" si="9"/>
        <v>1</v>
      </c>
      <c r="AT40" s="129" t="s">
        <v>295</v>
      </c>
      <c r="AU40" s="36"/>
    </row>
    <row r="41" spans="1:49" ht="138.75" customHeight="1" thickBot="1" x14ac:dyDescent="0.3">
      <c r="A41" s="38">
        <v>5</v>
      </c>
      <c r="B41" s="39" t="s">
        <v>182</v>
      </c>
      <c r="C41" s="28" t="s">
        <v>183</v>
      </c>
      <c r="D41" s="38" t="s">
        <v>192</v>
      </c>
      <c r="E41" s="39" t="s">
        <v>193</v>
      </c>
      <c r="F41" s="39" t="s">
        <v>143</v>
      </c>
      <c r="G41" s="39" t="s">
        <v>186</v>
      </c>
      <c r="H41" s="39" t="s">
        <v>194</v>
      </c>
      <c r="I41" s="39" t="s">
        <v>195</v>
      </c>
      <c r="J41" s="39" t="s">
        <v>52</v>
      </c>
      <c r="K41" s="39" t="s">
        <v>186</v>
      </c>
      <c r="L41" s="100">
        <v>0.2</v>
      </c>
      <c r="M41" s="100">
        <v>0.4</v>
      </c>
      <c r="N41" s="100">
        <v>0.6</v>
      </c>
      <c r="O41" s="100">
        <v>0.8</v>
      </c>
      <c r="P41" s="101">
        <v>0.8</v>
      </c>
      <c r="Q41" s="43" t="s">
        <v>64</v>
      </c>
      <c r="R41" s="41" t="s">
        <v>188</v>
      </c>
      <c r="S41" s="39" t="s">
        <v>191</v>
      </c>
      <c r="T41" s="27" t="s">
        <v>152</v>
      </c>
      <c r="U41" s="32" t="s">
        <v>190</v>
      </c>
      <c r="V41" s="40" t="s">
        <v>191</v>
      </c>
      <c r="W41" s="103">
        <f t="shared" si="14"/>
        <v>0.2</v>
      </c>
      <c r="X41" s="142">
        <v>0.2</v>
      </c>
      <c r="Y41" s="120">
        <f t="shared" si="15"/>
        <v>1</v>
      </c>
      <c r="Z41" s="129" t="s">
        <v>230</v>
      </c>
      <c r="AA41" s="134" t="s">
        <v>228</v>
      </c>
      <c r="AB41" s="102">
        <f t="shared" si="16"/>
        <v>0.4</v>
      </c>
      <c r="AC41" s="148">
        <v>0.80659999999999998</v>
      </c>
      <c r="AD41" s="148">
        <f t="shared" si="8"/>
        <v>1</v>
      </c>
      <c r="AE41" s="129" t="s">
        <v>254</v>
      </c>
      <c r="AF41" s="157" t="s">
        <v>253</v>
      </c>
      <c r="AG41" s="171">
        <f t="shared" si="17"/>
        <v>0.6</v>
      </c>
      <c r="AH41" s="172">
        <v>0.7319</v>
      </c>
      <c r="AI41" s="172">
        <f t="shared" si="22"/>
        <v>1</v>
      </c>
      <c r="AJ41" s="173" t="s">
        <v>288</v>
      </c>
      <c r="AK41" s="174" t="s">
        <v>253</v>
      </c>
      <c r="AL41" s="102">
        <f t="shared" si="18"/>
        <v>0.8</v>
      </c>
      <c r="AM41" s="29"/>
      <c r="AN41" s="120">
        <v>0</v>
      </c>
      <c r="AO41" s="29"/>
      <c r="AP41" s="35"/>
      <c r="AQ41" s="121">
        <f t="shared" si="19"/>
        <v>0.8</v>
      </c>
      <c r="AR41" s="152">
        <v>0.7319</v>
      </c>
      <c r="AS41" s="143">
        <f t="shared" si="9"/>
        <v>0.91487499999999999</v>
      </c>
      <c r="AT41" s="129" t="s">
        <v>289</v>
      </c>
      <c r="AU41" s="36"/>
    </row>
    <row r="42" spans="1:49" ht="16.5" thickBot="1" x14ac:dyDescent="0.3">
      <c r="A42" s="331" t="s">
        <v>207</v>
      </c>
      <c r="B42" s="332"/>
      <c r="C42" s="332"/>
      <c r="D42" s="332"/>
      <c r="E42" s="333"/>
      <c r="F42" s="54"/>
      <c r="G42" s="55"/>
      <c r="H42" s="55"/>
      <c r="I42" s="55"/>
      <c r="J42" s="55"/>
      <c r="K42" s="55"/>
      <c r="L42" s="55"/>
      <c r="M42" s="55"/>
      <c r="N42" s="55"/>
      <c r="O42" s="55"/>
      <c r="P42" s="55"/>
      <c r="Q42" s="55"/>
      <c r="R42" s="55"/>
      <c r="S42" s="55"/>
      <c r="T42" s="55"/>
      <c r="U42" s="55"/>
      <c r="V42" s="56"/>
      <c r="W42" s="334"/>
      <c r="X42" s="335"/>
      <c r="Y42" s="140">
        <f>AVERAGE(Y36:Y41)*20%</f>
        <v>0.19047500000000001</v>
      </c>
      <c r="Z42" s="336"/>
      <c r="AA42" s="337"/>
      <c r="AB42" s="338"/>
      <c r="AC42" s="335"/>
      <c r="AD42" s="140">
        <f>AVERAGE(AD36:AD41)*20%</f>
        <v>0.17885199999999998</v>
      </c>
      <c r="AE42" s="336"/>
      <c r="AF42" s="337"/>
      <c r="AG42" s="339"/>
      <c r="AH42" s="340"/>
      <c r="AI42" s="140">
        <f>AVERAGE(AI36:AI41)*20%</f>
        <v>0.19956499999999999</v>
      </c>
      <c r="AJ42" s="341"/>
      <c r="AK42" s="342"/>
      <c r="AL42" s="338"/>
      <c r="AM42" s="335"/>
      <c r="AN42" s="122">
        <f>AVERAGE(AN36:AN41)</f>
        <v>0</v>
      </c>
      <c r="AO42" s="336"/>
      <c r="AP42" s="337"/>
      <c r="AQ42" s="338"/>
      <c r="AR42" s="335"/>
      <c r="AS42" s="140">
        <f>AVERAGE(AS36:AS41)*20%</f>
        <v>0.14139555555555558</v>
      </c>
      <c r="AT42" s="135"/>
      <c r="AU42" s="44"/>
    </row>
    <row r="43" spans="1:49" ht="19.5" thickBot="1" x14ac:dyDescent="0.35">
      <c r="A43" s="322" t="s">
        <v>127</v>
      </c>
      <c r="B43" s="323"/>
      <c r="C43" s="323"/>
      <c r="D43" s="323"/>
      <c r="E43" s="324"/>
      <c r="F43" s="51"/>
      <c r="G43" s="52"/>
      <c r="H43" s="52"/>
      <c r="I43" s="52"/>
      <c r="J43" s="52"/>
      <c r="K43" s="52"/>
      <c r="L43" s="52"/>
      <c r="M43" s="52"/>
      <c r="N43" s="52"/>
      <c r="O43" s="52"/>
      <c r="P43" s="52"/>
      <c r="Q43" s="52"/>
      <c r="R43" s="52"/>
      <c r="S43" s="52"/>
      <c r="T43" s="52"/>
      <c r="U43" s="52"/>
      <c r="V43" s="53"/>
      <c r="W43" s="325"/>
      <c r="X43" s="326"/>
      <c r="Y43" s="141">
        <f>Y35+Y42</f>
        <v>0.85702859072868143</v>
      </c>
      <c r="Z43" s="327"/>
      <c r="AA43" s="328"/>
      <c r="AB43" s="325"/>
      <c r="AC43" s="326"/>
      <c r="AD43" s="141">
        <f>AD35+AD42</f>
        <v>0.88639351008008838</v>
      </c>
      <c r="AE43" s="327"/>
      <c r="AF43" s="328"/>
      <c r="AG43" s="325"/>
      <c r="AH43" s="326"/>
      <c r="AI43" s="141">
        <f>AI35+AI42</f>
        <v>0.99309552557319225</v>
      </c>
      <c r="AJ43" s="327"/>
      <c r="AK43" s="328"/>
      <c r="AL43" s="325"/>
      <c r="AM43" s="326"/>
      <c r="AN43" s="123">
        <f>+((AN35*80%)+(AN42*20%))</f>
        <v>0</v>
      </c>
      <c r="AO43" s="327"/>
      <c r="AP43" s="328"/>
      <c r="AQ43" s="325"/>
      <c r="AR43" s="326"/>
      <c r="AS43" s="141">
        <f>AS35+AS42</f>
        <v>0.76488120497967194</v>
      </c>
      <c r="AT43" s="136"/>
      <c r="AU43" s="45"/>
    </row>
    <row r="44" spans="1:49" x14ac:dyDescent="0.25">
      <c r="A44" s="1"/>
      <c r="B44" s="1"/>
      <c r="C44" s="1"/>
      <c r="D44" s="1"/>
      <c r="E44" s="1"/>
      <c r="F44" s="1"/>
      <c r="G44" s="1"/>
      <c r="H44" s="1"/>
      <c r="I44" s="1"/>
      <c r="J44" s="1"/>
      <c r="K44" s="1"/>
      <c r="L44" s="1"/>
      <c r="M44" s="1"/>
      <c r="N44" s="1"/>
      <c r="O44" s="1"/>
      <c r="P44" s="1"/>
      <c r="Q44" s="1"/>
      <c r="R44" s="1"/>
      <c r="S44" s="1"/>
      <c r="T44" s="1"/>
      <c r="U44" s="1"/>
      <c r="V44" s="1"/>
      <c r="W44" s="1"/>
      <c r="X44" s="1"/>
      <c r="Y44" s="1"/>
      <c r="Z44" s="125"/>
      <c r="AA44" s="125"/>
      <c r="AB44" s="1"/>
      <c r="AC44" s="1"/>
      <c r="AD44" s="46"/>
      <c r="AE44" s="1"/>
      <c r="AF44" s="1"/>
      <c r="AG44" s="1"/>
      <c r="AH44" s="1"/>
      <c r="AI44" s="1"/>
      <c r="AJ44" s="154"/>
      <c r="AK44" s="1"/>
      <c r="AL44" s="1"/>
      <c r="AM44" s="1"/>
      <c r="AN44" s="1"/>
      <c r="AO44" s="1"/>
      <c r="AP44" s="1"/>
      <c r="AQ44" s="1"/>
      <c r="AR44" s="1"/>
      <c r="AS44" s="1"/>
      <c r="AT44" s="175"/>
      <c r="AU44" s="1"/>
      <c r="AV44" s="1"/>
      <c r="AW44" s="1"/>
    </row>
    <row r="45" spans="1:49" x14ac:dyDescent="0.25">
      <c r="A45" s="1"/>
      <c r="B45" s="1"/>
      <c r="C45" s="1"/>
      <c r="D45" s="1"/>
      <c r="E45" s="47"/>
      <c r="F45" s="1"/>
      <c r="G45" s="1"/>
      <c r="H45" s="1"/>
      <c r="I45" s="1"/>
      <c r="J45" s="1"/>
      <c r="K45" s="1"/>
      <c r="L45" s="1"/>
      <c r="M45" s="1"/>
      <c r="N45" s="1"/>
      <c r="O45" s="1"/>
      <c r="P45" s="1"/>
      <c r="Q45" s="1"/>
      <c r="R45" s="1"/>
      <c r="S45" s="1"/>
      <c r="T45" s="1"/>
      <c r="U45" s="1"/>
      <c r="V45" s="1"/>
      <c r="W45" s="1"/>
      <c r="X45" s="1"/>
      <c r="Y45" s="1"/>
      <c r="Z45" s="125"/>
      <c r="AA45" s="125"/>
      <c r="AB45" s="1"/>
      <c r="AC45" s="1"/>
      <c r="AD45" s="1"/>
      <c r="AE45" s="1"/>
      <c r="AF45" s="1"/>
      <c r="AG45" s="1"/>
      <c r="AH45" s="1"/>
      <c r="AI45" s="1"/>
      <c r="AJ45" s="154"/>
      <c r="AK45" s="1"/>
      <c r="AL45" s="1"/>
      <c r="AM45" s="1"/>
      <c r="AN45" s="1"/>
      <c r="AO45" s="1"/>
      <c r="AP45" s="1"/>
      <c r="AQ45" s="1"/>
      <c r="AR45" s="1"/>
      <c r="AS45" s="1"/>
      <c r="AT45" s="175"/>
      <c r="AU45" s="1"/>
      <c r="AV45" s="1"/>
      <c r="AW45" s="1"/>
    </row>
  </sheetData>
  <mergeCells count="99">
    <mergeCell ref="G7:H7"/>
    <mergeCell ref="G8:H8"/>
    <mergeCell ref="G13:H13"/>
    <mergeCell ref="G14:H14"/>
    <mergeCell ref="AL43:AM43"/>
    <mergeCell ref="AG43:AH43"/>
    <mergeCell ref="AJ43:AK43"/>
    <mergeCell ref="AB17:AF18"/>
    <mergeCell ref="AG17:AK18"/>
    <mergeCell ref="AL17:AP18"/>
    <mergeCell ref="I13:M13"/>
    <mergeCell ref="I14:M14"/>
    <mergeCell ref="G9:H9"/>
    <mergeCell ref="I9:M9"/>
    <mergeCell ref="G10:H10"/>
    <mergeCell ref="I10:M10"/>
    <mergeCell ref="AO43:AP43"/>
    <mergeCell ref="AQ43:AR43"/>
    <mergeCell ref="AL42:AM42"/>
    <mergeCell ref="AO42:AP42"/>
    <mergeCell ref="AQ42:AR42"/>
    <mergeCell ref="AO35:AP35"/>
    <mergeCell ref="AQ35:AR35"/>
    <mergeCell ref="A42:E42"/>
    <mergeCell ref="W42:X42"/>
    <mergeCell ref="Z42:AA42"/>
    <mergeCell ref="AB42:AC42"/>
    <mergeCell ref="AE42:AF42"/>
    <mergeCell ref="AG42:AH42"/>
    <mergeCell ref="AJ42:AK42"/>
    <mergeCell ref="A43:E43"/>
    <mergeCell ref="W43:X43"/>
    <mergeCell ref="Z43:AA43"/>
    <mergeCell ref="AB43:AC43"/>
    <mergeCell ref="AE43:AF43"/>
    <mergeCell ref="AQ17:AT18"/>
    <mergeCell ref="A35:E35"/>
    <mergeCell ref="W35:X35"/>
    <mergeCell ref="Z35:AA35"/>
    <mergeCell ref="AB35:AC35"/>
    <mergeCell ref="AE35:AF35"/>
    <mergeCell ref="AG35:AH35"/>
    <mergeCell ref="AJ35:AK35"/>
    <mergeCell ref="AL35:AM35"/>
    <mergeCell ref="R16:V18"/>
    <mergeCell ref="W16:AA16"/>
    <mergeCell ref="AB16:AF16"/>
    <mergeCell ref="AG16:AK16"/>
    <mergeCell ref="AL16:AP16"/>
    <mergeCell ref="AQ16:AT16"/>
    <mergeCell ref="W17:AA18"/>
    <mergeCell ref="A16:B18"/>
    <mergeCell ref="C16:C19"/>
    <mergeCell ref="D16:F18"/>
    <mergeCell ref="G16:Q18"/>
    <mergeCell ref="AV1:AV2"/>
    <mergeCell ref="AK1:AK2"/>
    <mergeCell ref="AL1:AL2"/>
    <mergeCell ref="AM1:AM2"/>
    <mergeCell ref="AN1:AN2"/>
    <mergeCell ref="AO1:AO2"/>
    <mergeCell ref="AD1:AD2"/>
    <mergeCell ref="AE1:AE2"/>
    <mergeCell ref="AF1:AF2"/>
    <mergeCell ref="AG1:AG2"/>
    <mergeCell ref="AH1:AH2"/>
    <mergeCell ref="AI1:AI2"/>
    <mergeCell ref="AW1:AW2"/>
    <mergeCell ref="A2:M2"/>
    <mergeCell ref="A3:R3"/>
    <mergeCell ref="A4:R4"/>
    <mergeCell ref="A6:B14"/>
    <mergeCell ref="C6:E14"/>
    <mergeCell ref="F6:M6"/>
    <mergeCell ref="I7:M7"/>
    <mergeCell ref="I8:M8"/>
    <mergeCell ref="AP1:AP2"/>
    <mergeCell ref="AQ1:AQ2"/>
    <mergeCell ref="AR1:AR2"/>
    <mergeCell ref="AS1:AS2"/>
    <mergeCell ref="AT1:AT2"/>
    <mergeCell ref="AU1:AU2"/>
    <mergeCell ref="AJ1:AJ2"/>
    <mergeCell ref="G11:H11"/>
    <mergeCell ref="I11:M11"/>
    <mergeCell ref="G12:H12"/>
    <mergeCell ref="I12:M12"/>
    <mergeCell ref="AC1:AC2"/>
    <mergeCell ref="A1:M1"/>
    <mergeCell ref="N1:R2"/>
    <mergeCell ref="S1:S2"/>
    <mergeCell ref="T1:T2"/>
    <mergeCell ref="U1:U2"/>
    <mergeCell ref="V1:V2"/>
    <mergeCell ref="X1:X2"/>
    <mergeCell ref="Y1:Y2"/>
    <mergeCell ref="Z1:Z2"/>
    <mergeCell ref="AA1:AA2"/>
    <mergeCell ref="AB1:AB2"/>
  </mergeCells>
  <dataValidations count="1">
    <dataValidation allowBlank="1" showInputMessage="1" showErrorMessage="1" error="Escriba un texto " promptTitle="Cualquier contenido" sqref="F25 F28 F31:F34" xr:uid="{7601E978-735A-419A-989B-FE7BD4F6EA56}"/>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customXml/itemProps2.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348804-F9F2-4846-BA87-C2B128F46D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Camilo Bautista Beltran</cp:lastModifiedBy>
  <dcterms:created xsi:type="dcterms:W3CDTF">2021-12-02T18:50:00Z</dcterms:created>
  <dcterms:modified xsi:type="dcterms:W3CDTF">2022-11-01T13:33:01Z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