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0490" windowHeight="6885" activeTab="0"/>
  </bookViews>
  <sheets>
    <sheet name="2021 Fontibón" sheetId="1" r:id="rId1"/>
  </sheets>
  <definedNames/>
  <calcPr fullCalcOnLoad="1"/>
</workbook>
</file>

<file path=xl/sharedStrings.xml><?xml version="1.0" encoding="utf-8"?>
<sst xmlns="http://schemas.openxmlformats.org/spreadsheetml/2006/main" count="510" uniqueCount="298">
  <si>
    <r>
      <t xml:space="preserve">ALCALDÍA LOCAL DE </t>
    </r>
    <r>
      <rPr>
        <b/>
        <u val="single"/>
        <sz val="11"/>
        <color indexed="8"/>
        <rFont val="Calibri Light"/>
        <family val="2"/>
      </rPr>
      <t>FONTIBÓN</t>
    </r>
  </si>
  <si>
    <r>
      <rPr>
        <b/>
        <sz val="11"/>
        <color indexed="8"/>
        <rFont val="Calibri Light"/>
        <family val="2"/>
      </rPr>
      <t xml:space="preserve">Código Formato: </t>
    </r>
    <r>
      <rPr>
        <sz val="11"/>
        <color indexed="8"/>
        <rFont val="Calibri Light"/>
        <family val="2"/>
      </rPr>
      <t xml:space="preserve">PLE-PIN-F018
</t>
    </r>
    <r>
      <rPr>
        <b/>
        <sz val="11"/>
        <color indexed="8"/>
        <rFont val="Calibri Light"/>
        <family val="2"/>
      </rPr>
      <t xml:space="preserve">Versión: </t>
    </r>
    <r>
      <rPr>
        <sz val="11"/>
        <color indexed="8"/>
        <rFont val="Calibri Light"/>
        <family val="2"/>
      </rPr>
      <t xml:space="preserve">4
</t>
    </r>
    <r>
      <rPr>
        <b/>
        <sz val="11"/>
        <color indexed="8"/>
        <rFont val="Calibri Light"/>
        <family val="2"/>
      </rPr>
      <t xml:space="preserve">Vigencia desde: </t>
    </r>
    <r>
      <rPr>
        <sz val="11"/>
        <color indexed="8"/>
        <rFont val="Calibri Light"/>
        <family val="2"/>
      </rPr>
      <t xml:space="preserve">25 de enero de 2020
</t>
    </r>
    <r>
      <rPr>
        <b/>
        <sz val="11"/>
        <color indexed="8"/>
        <rFont val="Calibri Light"/>
        <family val="2"/>
      </rPr>
      <t>Caso HOLA: 150917</t>
    </r>
  </si>
  <si>
    <t>VIGENCIA DE LA PLANEACIÓN 2021</t>
  </si>
  <si>
    <t>PROCESOS ASOCIADOS</t>
  </si>
  <si>
    <t>Gestión Pública Territorial
Gestión Corporativa Institucional
Inspección, Vigilancia y Control
Servicio a la Ciudadanía
Planeación Institucional
Comunicación Estratégica</t>
  </si>
  <si>
    <t>CONTROL DE CAMBIOS</t>
  </si>
  <si>
    <t>VERSIÓN</t>
  </si>
  <si>
    <t>FECHA</t>
  </si>
  <si>
    <t>DESCRIPCIÓN DE LA MODIFICACIÓN</t>
  </si>
  <si>
    <t>22 de febrero de 2021</t>
  </si>
  <si>
    <t>Publicación del plan de gestión aprobado. Caso HOLA:  156465</t>
  </si>
  <si>
    <t>PLAN ESTRATÉGICO INSTITUCIONAL</t>
  </si>
  <si>
    <t>PROCESO</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</si>
  <si>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</si>
  <si>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</si>
  <si>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</si>
  <si>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</si>
  <si>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</si>
  <si>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</si>
  <si>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</si>
  <si>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</si>
  <si>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</si>
  <si>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No OE</t>
  </si>
  <si>
    <t>OBJETIVO ESTRATÉGICO</t>
  </si>
  <si>
    <t>META PLAN DE GESTIÓN VIGENCIA</t>
  </si>
  <si>
    <t>PONDERACIÓN DE LA META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</si>
  <si>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</si>
  <si>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</si>
  <si>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</si>
  <si>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</si>
  <si>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</si>
  <si>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</si>
  <si>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</si>
  <si>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</si>
  <si>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</si>
  <si>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</si>
  <si>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</si>
  <si>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</si>
  <si>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</si>
  <si>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</si>
  <si>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</si>
  <si>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</si>
  <si>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</si>
  <si>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</si>
  <si>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</si>
  <si>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</si>
  <si>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</si>
  <si>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ANÁLISIS DE RESULTADO</t>
  </si>
  <si>
    <t>Realizar acciones enfocadas al fortalecimiento de la gobernabilidad democrática local</t>
  </si>
  <si>
    <t>Gestión pública territorial local</t>
  </si>
  <si>
    <t>RETADORA (MEJORA)</t>
  </si>
  <si>
    <t>Porcentaje de cumplimiento metas Plan de Desarrollo Local</t>
  </si>
  <si>
    <t>Porcentaje de avance acumulado en cumplimiento de metas Plan de Desarrollo Local (metas entregadas)</t>
  </si>
  <si>
    <t>Creciente</t>
  </si>
  <si>
    <t>PORCENTAJE</t>
  </si>
  <si>
    <t xml:space="preserve">Efectividad </t>
  </si>
  <si>
    <t>Reporte trimestral de avance del Plan de Desarrollo Local - PDL</t>
  </si>
  <si>
    <t>MUSI</t>
  </si>
  <si>
    <t>Alcaldía Local</t>
  </si>
  <si>
    <t>Matriz MUSI</t>
  </si>
  <si>
    <t>Porcentaje de aumento de votantes en presupuestos participativos</t>
  </si>
  <si>
    <t>((Número de votantes en presupuestos participativos vigencia 2021/Número de votantes en presupuestos participativos vigencia 2020)-1)*100</t>
  </si>
  <si>
    <t>ND</t>
  </si>
  <si>
    <t>Constante</t>
  </si>
  <si>
    <t>Registro consolidado de votantes en presupuestos participativos Fase II</t>
  </si>
  <si>
    <t>Plataforma Gobierno Abierto para Bogotá
Acta de acuerdo participativo</t>
  </si>
  <si>
    <t>Informe consolidado de votantes Fase II</t>
  </si>
  <si>
    <t>GESTIÓN</t>
  </si>
  <si>
    <t>Porcentaje de ejecución propuestas ganadoras de presupuestos participativos</t>
  </si>
  <si>
    <t>(Número de propuestas ganadoras ejecutadas en la vigencia / Número total de propuestas ganadoras)*100</t>
  </si>
  <si>
    <t>Reporte de recursos comprometidos y con Registro Presupuestal</t>
  </si>
  <si>
    <t>Plataforma Gobierno Abierto para Bogotá
Acta de acuerdo participativo
BOGDATA</t>
  </si>
  <si>
    <t>Reporte de seguimiento a la ejecución de las propuestas 
Reporte de ejecución presupuestal BOGDATA</t>
  </si>
  <si>
    <t>Gestión corporativa institucional (local)</t>
  </si>
  <si>
    <t>Porcentaje de giros acumulados de obligaciones por pagar de la vigencia 2020</t>
  </si>
  <si>
    <t>(Giros acumulados/Presupuesto comprometido constituido como obligaciones por pagar de la vigencia 2020)*100</t>
  </si>
  <si>
    <t xml:space="preserve">Eficacia </t>
  </si>
  <si>
    <t>Reporte seguimiento mensual consolidado</t>
  </si>
  <si>
    <t>BOGDATA</t>
  </si>
  <si>
    <t>Informe de ejecución presupuestal de obligaciones por pagar</t>
  </si>
  <si>
    <t>Porcentaje de giros acumulados de obligaciones por pagar de la vigencia 2019 y anteriores</t>
  </si>
  <si>
    <t>(Giros acumulados/Presupuesto comprometido constituido como obligaciones por pagar de la vigencia 2019 y anteriores)*100</t>
  </si>
  <si>
    <t>Porcentaje de compromiso del presupuesto de inversión directa de la vigencia 2021</t>
  </si>
  <si>
    <t>(Valor de RP de inversión directa de la vigencia  / Valor total del presupuesto de inversión directa de la Vigencia)*100</t>
  </si>
  <si>
    <t>Reporte de ejecución presupuestal BOGDATA</t>
  </si>
  <si>
    <t>Porcentaje de giros acumulados</t>
  </si>
  <si>
    <t>(Giros acumulados de inversión directa/Presupuesto disponible de inversión directa de la vigencia)*100</t>
  </si>
  <si>
    <t>Porcentaje de contratos registrados en SIPSE Local</t>
  </si>
  <si>
    <t>(Número de contratos registrados en SIPSE Local /Número de contratos publicados en la plataforma SECOP I y II)*100%</t>
  </si>
  <si>
    <t>Reporte SIPSE LOCAL y Reporte SECOP</t>
  </si>
  <si>
    <t>Reporte de seguimiento</t>
  </si>
  <si>
    <t>Porcentaje de contratos en estado ejecución registrados en SIPSE Local</t>
  </si>
  <si>
    <t>(Número de contratos registrados en SIPSE Local en estado ejecución /Número total de contratos registrados en SIPSE Local)*100%</t>
  </si>
  <si>
    <t>Reporte SIPSE LOCAL</t>
  </si>
  <si>
    <t>Reporte de SIPSE Local</t>
  </si>
  <si>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</si>
  <si>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</si>
  <si>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Información registrada en forma adecuada en los módulos y funcionalidades en producción de SIPSE</t>
  </si>
  <si>
    <t>Aplicativo ARCO</t>
  </si>
  <si>
    <t>Inspección, vigilancia y control</t>
  </si>
  <si>
    <t xml:space="preserve">Expedientes a cargo de las inspecciones de policía impulsados </t>
  </si>
  <si>
    <t xml:space="preserve">Número de expedientes a cargo de las inspecciones de policía impulsados </t>
  </si>
  <si>
    <t>Suma</t>
  </si>
  <si>
    <t xml:space="preserve">Expedientes de actuaciones de policía </t>
  </si>
  <si>
    <t>Fallos de fondo</t>
  </si>
  <si>
    <t>Fallos de fondo en primera instancia proferidos</t>
  </si>
  <si>
    <t>Número de Fallos de fondo en primera instancia proferidos</t>
  </si>
  <si>
    <t>Actuaciones administrativas terminadas</t>
  </si>
  <si>
    <t>Aplicativo Si Actúa I</t>
  </si>
  <si>
    <t>Actuaciones Administrativas terminadas (archivadas)</t>
  </si>
  <si>
    <t>Número de Actuaciones Administrativas terminadas (archivadas)</t>
  </si>
  <si>
    <t>Actuaciones administrativas terminadas por vía gubernativa</t>
  </si>
  <si>
    <t>Actuaciones Administrativas terminadas hasta la primera instancia</t>
  </si>
  <si>
    <t>Número de Actuaciones Administrativas terminadas hasta la primera instancia</t>
  </si>
  <si>
    <t>Acta de asistencia e informe del operativo</t>
  </si>
  <si>
    <t>Registros operativos Alcaldía Local</t>
  </si>
  <si>
    <t>Acciones de control u operativos en materia de  integridad del espacio publico.</t>
  </si>
  <si>
    <t>Número de Acciones de control u operativos en materia de  integridad del espacio publico.</t>
  </si>
  <si>
    <t xml:space="preserve">acciones de control u operativos </t>
  </si>
  <si>
    <t>Acciones de control u operativos en materia actividad económica realizadas</t>
  </si>
  <si>
    <t>Número de Acciones de control u operativos en materia actividad económica realizadas</t>
  </si>
  <si>
    <t>Acciones de control u operativos en materia de obras y urbanismo realizadas</t>
  </si>
  <si>
    <t>Número de Acciones de control u operativos en materia de obras y urbanismo realizadas</t>
  </si>
  <si>
    <t>Acciones de control u operativos para el cumplimiento de los fallos de río Bogotá realizadas</t>
  </si>
  <si>
    <t>Número de Acciones de control u operativos para el cumplimiento de los fallos de río Bogotá realizadas</t>
  </si>
  <si>
    <t>Acta de asistencia e informe de la actividad</t>
  </si>
  <si>
    <t>Acta de asistencia e informe de la actividad y registros fotográficos</t>
  </si>
  <si>
    <t>Total metas procesos Alcaldía local (80%)</t>
  </si>
  <si>
    <t>Fortalecer la gestión institucional aumentando las capacidades de la entidad para la planeación, seguimiento y ejecución de sus metas y recursos, y la gestión del talento humano.</t>
  </si>
  <si>
    <t>Planeación Instituciona</t>
  </si>
  <si>
    <t>SOSTENIBILIDAD DEL SISTEMA DE GESTIÓN</t>
  </si>
  <si>
    <t>Criterios ambientales</t>
  </si>
  <si>
    <t>No de criterios ambientales cumplimiento / No de criterios ambientales establecidos en la herramienta de medición)*100%</t>
  </si>
  <si>
    <t>CONSTANTE</t>
  </si>
  <si>
    <t>Porcentaje de buenas prácticas ambientales implementadas</t>
  </si>
  <si>
    <t>Resultados de medición de los criterios ambientales</t>
  </si>
  <si>
    <t>Herramienta Oficina Asesora de Planeación</t>
  </si>
  <si>
    <t>Responsable del Reporte: Planeación Institucional- Grupo ambiente</t>
  </si>
  <si>
    <t>Listas de chequeo al cumplimiento de criterios ambientales remitidos por la OAP</t>
  </si>
  <si>
    <t>Acciones correctivas documentadas y vigentes</t>
  </si>
  <si>
    <t>Planes de mejora</t>
  </si>
  <si>
    <t>Acciones de mejorar sin vencimiento</t>
  </si>
  <si>
    <t>MIMEC - SIG</t>
  </si>
  <si>
    <t>Responsable del Reporte: Planeación Institucional- Grupo Planeación Institucional</t>
  </si>
  <si>
    <t>Reportes MIMEC - SIG remitidos por la OAP</t>
  </si>
  <si>
    <t xml:space="preserve">Comunicación Estratégica </t>
  </si>
  <si>
    <t>Porcentaje de cumplimiento publicación de información</t>
  </si>
  <si>
    <t>(No de requisitos de la ley 1712 de 2014 de publicación de la información cumplidos en la página web/No total de requisitos de la ley 1712 de 2014 de publicación de la información)*100</t>
  </si>
  <si>
    <t>Requisitos cumplidos</t>
  </si>
  <si>
    <t>Página web de la alcaldía local con la información actualizada al 100%</t>
  </si>
  <si>
    <t>Página Web Alcaldía Local</t>
  </si>
  <si>
    <t>Responsable del Reporte: Oficina Asesora de Comunicaciones</t>
  </si>
  <si>
    <t>Revisión página Web de la alcaldía</t>
  </si>
  <si>
    <t>Participación en capacitaciones</t>
  </si>
  <si>
    <t>(No de capacitaciones en las que asistió/ No de capacitaciones convocadas)*100</t>
  </si>
  <si>
    <t>Capacitaciones realizadas</t>
  </si>
  <si>
    <t>Registros de capacitación</t>
  </si>
  <si>
    <t>Listado de asistencia
Video de la reunión
Presentación</t>
  </si>
  <si>
    <t>Brindar atención oportuna y de calidad a los diferentes sectores poblacionales, generando relaciones de confianza y respeto por la diferencia.</t>
  </si>
  <si>
    <t>Servicio a la Ciudadanía</t>
  </si>
  <si>
    <t>Porcentaje de requerimientos ciudadanos de la vigencia 2020 con respuesta definitiva.</t>
  </si>
  <si>
    <t>(No de respuestas efectuadas / No requerimientos instaurados antes del 31 de diciembre 2019)*100</t>
  </si>
  <si>
    <t>CRECIENTE</t>
  </si>
  <si>
    <t>Requerimientos ciudadanos con respuesta definitiva</t>
  </si>
  <si>
    <t>Respuestas a la ciudadanía</t>
  </si>
  <si>
    <t xml:space="preserve">Reporte Aplicativo CRONOS </t>
  </si>
  <si>
    <t>Responsable del Reporte: Subsecretaria de Gestión Institucional - Grupo Oficina de atención a la Ciudadanía</t>
  </si>
  <si>
    <t>Total metas transversales (20%)</t>
  </si>
  <si>
    <t xml:space="preserve">Total plan de gestión </t>
  </si>
  <si>
    <t>Se cumplio la meta parcialmente faltando un 11,74%. 
Es importante mencionar para este indicador que el denominador debe corresponder al valor real de las obligaciones por pagar constituidas a 31 de diciembre de 2020 (valor compromisos acumulados). Lo anetrior teniendo en cuenta que a 31 de marzo no se había efectuado el ajuste de obligaciones por pagar por inconvenientes en el aplicativo SAP</t>
  </si>
  <si>
    <t>Se realizan 30 operativos de control relacionados con actividad económica.
Enero    27 operativos  
Febrero  1 operativo
Marzo       2 operativos</t>
  </si>
  <si>
    <t>Se realizan 17 operativos de control relacionados con la integridad del espacio público.
Enero    6 operativos  
Febrero  3 operativos
Marzo       8 operativos</t>
  </si>
  <si>
    <t>Se realizan 7 operativos de control relacionados con obras y urbanismo.
Enero    6 operativos  
Marzo       1 operativo</t>
  </si>
  <si>
    <t>Carpeta one drive 2</t>
  </si>
  <si>
    <t>Carpeta one drive 3</t>
  </si>
  <si>
    <t>Carpeta one drive 4</t>
  </si>
  <si>
    <t>Carpeta one drive 5</t>
  </si>
  <si>
    <t>Carpeta one drive 7</t>
  </si>
  <si>
    <t>Carpeta one drive 11</t>
  </si>
  <si>
    <t>Carpeta one drive 12</t>
  </si>
  <si>
    <t>Se adjuntas actas en la carpeta compartida one drive 13</t>
  </si>
  <si>
    <t>Se adjuntas actas en la carpeta compartida one drive 14</t>
  </si>
  <si>
    <t>Se adjuntas actas en la carpeta compartida one drive 15</t>
  </si>
  <si>
    <t>Se adjuntas actas en la carpeta compartida one drive 16</t>
  </si>
  <si>
    <t>Carpeta one drive 9</t>
  </si>
  <si>
    <t>Carpeta one drive 10</t>
  </si>
  <si>
    <t>No programada</t>
  </si>
  <si>
    <t>No programada para el I Trimestre de 2021</t>
  </si>
  <si>
    <t>A la fecha no se han ejecutado recursos, sin embargo, es importante mencionar que las metas que hacen parte del componente del CONFIS de Presupuestos Participativos, que obedecen al 50% del presupuesto, la comunidad tuvo la oportunidad de incidir en el cómo se ejecutan los recursos, para lo cual se desarrollaron mesas de formulación con los proponentes ganadores y los Consejeros de Planeación Local de los sectores para llegar a acuerdos de ejecución teniendo en cuenta el alcance de las metas. Posterior a las mesas de Formulación la Alcaldía Local ha solicitado conceptos técnicos de los sectores a través de los DTS y los anexos técnicos para continuar con el proceso de formulación del proyecto de inversión. 
Para el I Trimestre 2021, se están estructurando-actualizando los proyectos de inversión asociados a las propuestas ganadoras de presupuestos participativos.
Por lo anterior, aún no se han registrado avances en la plataforma de Gobierno Abierto para Bogotá, que es de donde se extraerá la información.</t>
  </si>
  <si>
    <t>Soporte DGDL</t>
  </si>
  <si>
    <t>Se cumplio la meta parcialmente faltando un 6%. 
Es importante mencionar para este indicador que el denominador debe corresponder al valor real de las obligaciones por pagar constituidas a 31 de diciembre de 2020 (valor compromisos acumulados). Lo anterior teniendo en cuenta que a 31 de marzo no se había efectuado el ajuste de obligaciones por pagar por inconvenientes en el aplicativo SAP</t>
  </si>
  <si>
    <t>Se comprometió el 28% del presupuesto de inversión directa de la vigencia 2021</t>
  </si>
  <si>
    <t>Se giró el 12% del presupuesto total  disponible de inversión directa de la vigencia</t>
  </si>
  <si>
    <t xml:space="preserve">Se registró en el sistema SIPSE Local, el 100% de los contratos publicados en la plataforma SECOP I y II de la vigencia. </t>
  </si>
  <si>
    <t>Carpeta one drive 6. Meta 
Reporte DGDL</t>
  </si>
  <si>
    <t xml:space="preserve">El 89% de los contratos celebrados se encuentren en estado ejecución dentro del sistema SIPSE Local. </t>
  </si>
  <si>
    <t>Se registraron 118 contratos en SIPSE Local</t>
  </si>
  <si>
    <t>Carpeta one drive 8
Informe semáforos</t>
  </si>
  <si>
    <t>Se impulsó procesalmente 2.618 expedientes a cargo de las inspecciones de policía</t>
  </si>
  <si>
    <t>Se profirieron 2.256 fallos en primera instancia a cargo de las inspecciones de policía.</t>
  </si>
  <si>
    <t>Meta reportada por la  DGP
pese al reporte de la DGP, se adjuntan 11 resoluciones firmadas por el Alcalde, realizadas en en trimestre.</t>
  </si>
  <si>
    <t xml:space="preserve">Se terminaron 13 actuaciones administrativas en primera instancia. </t>
  </si>
  <si>
    <t>1 - (No. De acciones vencidas del plan de mejoramiento responsabilidad del proceso  / No  de acciones a gestionar bajo responsabilidad del proceso)*100</t>
  </si>
  <si>
    <t>SIPSE Local</t>
  </si>
  <si>
    <t>Reporte SIPSE Local</t>
  </si>
  <si>
    <t>La localidad ha atendido 5.145 requerimientos ciudadanos de las vigencias 2016 a 2020.</t>
  </si>
  <si>
    <t>Reporte CRONOS</t>
  </si>
  <si>
    <t>La localidad no tiene acciones de mejora vencidas</t>
  </si>
  <si>
    <t>Reporte MIMEC</t>
  </si>
  <si>
    <t>28 de abril de 2021</t>
  </si>
  <si>
    <r>
      <t xml:space="preserve">1. Cumplir el </t>
    </r>
    <r>
      <rPr>
        <b/>
        <sz val="11"/>
        <color indexed="8"/>
        <rFont val="Calibri Light"/>
        <family val="2"/>
      </rPr>
      <t>10%</t>
    </r>
    <r>
      <rPr>
        <sz val="11"/>
        <color indexed="8"/>
        <rFont val="Calibri Light"/>
        <family val="2"/>
      </rPr>
      <t xml:space="preserve"> de las metas del Plan de Desarrollo Local (metas entregadas)</t>
    </r>
  </si>
  <si>
    <r>
      <t xml:space="preserve">2. Incrementar en </t>
    </r>
    <r>
      <rPr>
        <b/>
        <sz val="11"/>
        <color indexed="8"/>
        <rFont val="Calibri Light"/>
        <family val="2"/>
      </rPr>
      <t xml:space="preserve">15% </t>
    </r>
    <r>
      <rPr>
        <sz val="11"/>
        <color indexed="8"/>
        <rFont val="Calibri Light"/>
        <family val="2"/>
      </rPr>
      <t>la participación efectiva la ciudadanía  votantes) en los ejercicios de presupuestos participativos Fase II con respecto al año anterior</t>
    </r>
  </si>
  <si>
    <r>
      <t xml:space="preserve">4. Girar mínimo el </t>
    </r>
    <r>
      <rPr>
        <b/>
        <sz val="11"/>
        <color indexed="8"/>
        <rFont val="Calibri Light"/>
        <family val="2"/>
      </rPr>
      <t>60%</t>
    </r>
    <r>
      <rPr>
        <sz val="11"/>
        <color indexed="8"/>
        <rFont val="Calibri Light"/>
        <family val="2"/>
      </rPr>
      <t xml:space="preserve"> del presupuesto comprometido constituido como obligaciones por pagar de la vigencia 2020</t>
    </r>
  </si>
  <si>
    <r>
      <t>5. Girar mínimo el </t>
    </r>
    <r>
      <rPr>
        <b/>
        <sz val="11"/>
        <color indexed="8"/>
        <rFont val="Calibri Light"/>
        <family val="2"/>
      </rPr>
      <t xml:space="preserve"> 60% </t>
    </r>
    <r>
      <rPr>
        <sz val="11"/>
        <color indexed="8"/>
        <rFont val="Calibri Light"/>
        <family val="2"/>
      </rPr>
      <t>del presupuesto comprometido constituido como obligaciones por pagar de la vigencia 2019 y anteriores</t>
    </r>
  </si>
  <si>
    <r>
      <t xml:space="preserve">6. Comprometer mínimo el </t>
    </r>
    <r>
      <rPr>
        <b/>
        <sz val="11"/>
        <color indexed="8"/>
        <rFont val="Calibri Light"/>
        <family val="2"/>
      </rPr>
      <t>25%</t>
    </r>
    <r>
      <rPr>
        <sz val="11"/>
        <color indexed="8"/>
        <rFont val="Calibri Light"/>
        <family val="2"/>
      </rPr>
      <t xml:space="preserve"> al 30 de junio y el </t>
    </r>
    <r>
      <rPr>
        <b/>
        <sz val="11"/>
        <color indexed="8"/>
        <rFont val="Calibri Light"/>
        <family val="2"/>
      </rPr>
      <t>95%</t>
    </r>
    <r>
      <rPr>
        <sz val="11"/>
        <color indexed="8"/>
        <rFont val="Calibri Light"/>
        <family val="2"/>
      </rPr>
      <t xml:space="preserve"> al 31 de diciembre del presupuesto de inversión directa de la vigencia 2021</t>
    </r>
  </si>
  <si>
    <r>
      <t xml:space="preserve">7. Girar mínimo el </t>
    </r>
    <r>
      <rPr>
        <b/>
        <sz val="11"/>
        <color indexed="8"/>
        <rFont val="Calibri Light"/>
        <family val="2"/>
      </rPr>
      <t>40% </t>
    </r>
    <r>
      <rPr>
        <sz val="11"/>
        <color indexed="8"/>
        <rFont val="Calibri Light"/>
        <family val="2"/>
      </rPr>
      <t>del presupuesto total  disponible de inversión directa de la vigencia</t>
    </r>
  </si>
  <si>
    <r>
      <t xml:space="preserve">8. Registrar en el sistema SIPSE Local, el </t>
    </r>
    <r>
      <rPr>
        <b/>
        <sz val="11"/>
        <color indexed="8"/>
        <rFont val="Calibri Light"/>
        <family val="2"/>
      </rPr>
      <t>95%</t>
    </r>
    <r>
      <rPr>
        <sz val="11"/>
        <color indexed="8"/>
        <rFont val="Calibri Light"/>
        <family val="2"/>
      </rPr>
      <t xml:space="preserve"> de los contratos publicados en la plataforma SECOP I y II de la vigencia. </t>
    </r>
  </si>
  <si>
    <r>
      <t xml:space="preserve">9. Lograr que el </t>
    </r>
    <r>
      <rPr>
        <b/>
        <sz val="11"/>
        <color indexed="8"/>
        <rFont val="Calibri Light"/>
        <family val="2"/>
      </rPr>
      <t>100%</t>
    </r>
    <r>
      <rPr>
        <sz val="11"/>
        <color indexed="8"/>
        <rFont val="Calibri Light"/>
        <family val="2"/>
      </rPr>
      <t xml:space="preserve"> de los contratos celebrados se encuentren en estado ejecución dentro del sistema SIPSE Local. </t>
    </r>
  </si>
  <si>
    <r>
      <t xml:space="preserve">10.Registrar y actualizar al </t>
    </r>
    <r>
      <rPr>
        <b/>
        <sz val="11"/>
        <color indexed="8"/>
        <rFont val="Calibri Light"/>
        <family val="2"/>
      </rPr>
      <t>95%</t>
    </r>
    <r>
      <rPr>
        <sz val="11"/>
        <color indexed="8"/>
        <rFont val="Calibri Light"/>
        <family val="2"/>
      </rPr>
      <t xml:space="preserve"> la información en los módulos y funcionalidades en producción de SIPSE Local de la vigencia (Módulo de proyectos-Banco de Iniciativas, Módulo de Contratación y Financiero)</t>
    </r>
  </si>
  <si>
    <r>
      <t xml:space="preserve">11. Impulsar procesalmente (avocar, rechazar, enviar al competente y todo lo que derive del desarrollo de la actuación), </t>
    </r>
    <r>
      <rPr>
        <b/>
        <sz val="11"/>
        <color indexed="8"/>
        <rFont val="Calibri Light"/>
        <family val="2"/>
      </rPr>
      <t>7.680</t>
    </r>
    <r>
      <rPr>
        <sz val="11"/>
        <color indexed="8"/>
        <rFont val="Calibri Light"/>
        <family val="2"/>
      </rPr>
      <t xml:space="preserve"> expedientes a cargo de las inspecciones de policía.</t>
    </r>
  </si>
  <si>
    <r>
      <t xml:space="preserve">12. Proferir </t>
    </r>
    <r>
      <rPr>
        <b/>
        <sz val="11"/>
        <color indexed="8"/>
        <rFont val="Calibri Light"/>
        <family val="2"/>
      </rPr>
      <t>3.840</t>
    </r>
    <r>
      <rPr>
        <sz val="11"/>
        <color indexed="8"/>
        <rFont val="Calibri Light"/>
        <family val="2"/>
      </rPr>
      <t xml:space="preserve"> de fallos en primera instancia sobre los expedientes a cargo de las inspecciones de policía</t>
    </r>
  </si>
  <si>
    <r>
      <t xml:space="preserve">13. Terminar (archivar), </t>
    </r>
    <r>
      <rPr>
        <b/>
        <sz val="11"/>
        <color indexed="8"/>
        <rFont val="Calibri Light"/>
        <family val="2"/>
      </rPr>
      <t xml:space="preserve">74 </t>
    </r>
    <r>
      <rPr>
        <sz val="11"/>
        <color indexed="8"/>
        <rFont val="Calibri Light"/>
        <family val="2"/>
      </rPr>
      <t>actuaciones administrativas activas</t>
    </r>
  </si>
  <si>
    <r>
      <t xml:space="preserve">14. Terminar </t>
    </r>
    <r>
      <rPr>
        <b/>
        <sz val="11"/>
        <color indexed="8"/>
        <rFont val="Calibri Light"/>
        <family val="2"/>
      </rPr>
      <t>172</t>
    </r>
    <r>
      <rPr>
        <sz val="11"/>
        <color indexed="8"/>
        <rFont val="Calibri Light"/>
        <family val="2"/>
      </rPr>
      <t xml:space="preserve"> actuaciones administrativas en primera instancia</t>
    </r>
  </si>
  <si>
    <r>
      <t xml:space="preserve">15. Realizar </t>
    </r>
    <r>
      <rPr>
        <b/>
        <sz val="11"/>
        <color indexed="8"/>
        <rFont val="Calibri Light"/>
        <family val="2"/>
      </rPr>
      <t>70</t>
    </r>
    <r>
      <rPr>
        <sz val="11"/>
        <color indexed="8"/>
        <rFont val="Calibri Light"/>
        <family val="2"/>
      </rPr>
      <t xml:space="preserve"> operativos de inspección, vigilancia y control en materia de integridad del espacio público</t>
    </r>
  </si>
  <si>
    <r>
      <t xml:space="preserve">16. Realizar </t>
    </r>
    <r>
      <rPr>
        <b/>
        <sz val="11"/>
        <color indexed="8"/>
        <rFont val="Calibri Light"/>
        <family val="2"/>
      </rPr>
      <t>88</t>
    </r>
    <r>
      <rPr>
        <sz val="11"/>
        <color indexed="8"/>
        <rFont val="Calibri Light"/>
        <family val="2"/>
      </rPr>
      <t xml:space="preserve"> operativos de inspección, vigilancia y control en materia de actividad económica </t>
    </r>
  </si>
  <si>
    <r>
      <t xml:space="preserve">17. Realizar </t>
    </r>
    <r>
      <rPr>
        <b/>
        <sz val="11"/>
        <color indexed="8"/>
        <rFont val="Calibri Light"/>
        <family val="2"/>
      </rPr>
      <t>50</t>
    </r>
    <r>
      <rPr>
        <sz val="11"/>
        <color indexed="8"/>
        <rFont val="Calibri Light"/>
        <family val="2"/>
      </rPr>
      <t xml:space="preserve"> operativos de inspección, vigilancia y control en materia de obras y urbanismo </t>
    </r>
  </si>
  <si>
    <r>
      <t xml:space="preserve">18. Realizar </t>
    </r>
    <r>
      <rPr>
        <b/>
        <sz val="11"/>
        <color indexed="8"/>
        <rFont val="Calibri Light"/>
        <family val="2"/>
      </rPr>
      <t>10</t>
    </r>
    <r>
      <rPr>
        <sz val="11"/>
        <color indexed="8"/>
        <rFont val="Calibri Light"/>
        <family val="2"/>
      </rPr>
      <t xml:space="preserve"> operativos de inspección, vigilancia y control para dar cumplimiento a los fallos Río Bogotá </t>
    </r>
  </si>
  <si>
    <t>MT 1. Obtener una ponderación semestral de 80% en la implementación del sistema de gestión ambiental en la alcaldía local, de acuerdo a la herramienta de medición construida por la OAP</t>
  </si>
  <si>
    <t>MT 2. Mantener el 100% de las acciones de mejora asignadas al proceso/Alcaldía con relación a planes de mejoramiento interno documentadas y vigentes</t>
  </si>
  <si>
    <t>MT 3. Mantener el 100% de la información de las páginas Web actualizada de acuerdo a lo establecido en la ley 1712 de 2014</t>
  </si>
  <si>
    <t>MT 4. Participar del 100% de las capacitaciones que se realicen en gestión de riesgos, planes de mejora, y sistema de gestión institucional</t>
  </si>
  <si>
    <t>MT 5. Dar respuesta al 100% de los requerimientos ciudadanos asignados a la alcaldía local con corte a 31 de diciembre de 2020, según la información de seguimiento presentada por el proceso de servicio a la ciudadanía</t>
  </si>
  <si>
    <t>Para el primer trimestre de la vigencia 2021, el plan de gestión de la Alcaldía Local alcanzó un nivel de desempeño del 80% de acuerdo con lo programado, y del 20% acumulado para la vigencia. 
Se actualiza el entregable, nombre de la fuente de información y método de verificación de las metas 10, 12 y 14, para que sea coherente con la meta. Se actualiza el indicador de la meta transversal de “Mantener el 100% de las acciones de mejora asignadas al proceso/Alcaldía con relación a planes de mejoramiento interno documentadas y vigentes”, agregando uno (1) a la fórmula con el fin de restar la proporción de acciones de mejora con vencimientos. Se numera las metas.</t>
  </si>
  <si>
    <t>Se impulsó procesalmente 3.537 expedientes a cargo de las inspecciones de policía</t>
  </si>
  <si>
    <t>Carpeta one drive - Meta 12</t>
  </si>
  <si>
    <t>Carpeta one drive - Meta 13</t>
  </si>
  <si>
    <t>Carpeta one drive - Meta 14</t>
  </si>
  <si>
    <t>Se profirieron 1939 fallos en primera instancia a cargo de las inspecciones de policía.</t>
  </si>
  <si>
    <t>Carpeta one drive - Meta 15</t>
  </si>
  <si>
    <t>Carpeta one drive - Meta 16</t>
  </si>
  <si>
    <t>Carpeta one drive - Meta 17</t>
  </si>
  <si>
    <t>Se realizan 2 operativos para el cumplimiento de los fallos de río bogotá.
Enero    1 operativo
Marzo   1 operativo</t>
  </si>
  <si>
    <t>Carpeta one drive - Meta 18</t>
  </si>
  <si>
    <t>Carpeta one drive - Meta 10</t>
  </si>
  <si>
    <t>Carpeta one drive - Meta 9</t>
  </si>
  <si>
    <t xml:space="preserve">El avance de la meta corresponde al valor del primer trimestre de 2021, por cuanto esta información es reportada oficialmente por la Dirección de Planes de Desarrollo y Fortalecimiento Local de la Secretaria Distrital de Planeación, a través de la Matriz Unificada de Seguimiento a la Inversión MUSI, y teniendo en cuenta los tiempos de reporte y cierre de la revisión de los planes de gestión en la Secretaría de Gobierno, no es posible contar oportunamente con la información correspondiente al II trimestre de 2021. Esta medición refleja el avance con corte al primer trimestre de esta vigencia sobre el avance físico de las metas del plan de desarrollo local.  Para el primer trimestre, la Alcaldía Local alcanzó un avance del 0,7%
Nota: se ajusta la programación de la meta para el II Trimestre de 2021, dado que la información disponible corresponde al I Trimestre. </t>
  </si>
  <si>
    <t>Reporte de ejecución de la meta aportado por la DGDL proveniente de la MUSI</t>
  </si>
  <si>
    <t>No programada para el II Trimestre de 2021</t>
  </si>
  <si>
    <t>No programada para el I y II Trimestre de 2021</t>
  </si>
  <si>
    <t>Carpeta one drive - Meta 4
Reporte de seguimiento presentado por la Dirección para la Gestión del Desarrollo Local.</t>
  </si>
  <si>
    <t>La Alcaldía Local Fontibón giró $4.504.864.310 del presupuesto comprometido constituido como obligaciones por pagar de la vigencia 2020, equivalente a $14.594.185.514, lo cual corresponde a un nivel de ejecución del 30,87%, que representa un avance de la meta del 51,45%.</t>
  </si>
  <si>
    <t xml:space="preserve">Para el II Trimestre de 2021, la Alcaldía Local Fontibón ha girado $3.587.690.936 del presupuesto comprometido constituido como obligaciones por pagar de la vigencia 2019 y anteriores, equivalente a $31.785.182.511, lo que representa un nivel de ejecución del 11,29%.
Se cumplio la meta parcialmente faltando un 18,71%. Es importante mencionar que el contrato 255-2019 el cual esta pendiente de liquidar tiene una incidencia del 63% en las obligaciones por pagar de la vigencia 2019 y anteriores, afectando el cumplimiento del indicador.
El denominador tuvo variación debido a las anulaciones producto de las actas de liquidación y efectuadas mediante actas de liberación de recursos números 1, 2, 3, 4 y 5.
</t>
  </si>
  <si>
    <t>Carpeta one drive - Meta 5
Reporte de seguimiento presentado por la Dirección para la Gestión del Desarrollo Local.</t>
  </si>
  <si>
    <t>Para el II Trimestre de 2021, la Alcaldía Local Fontibón ha girado $3.587.690.936 del presupuesto comprometido constituido como obligaciones por pagar de la vigencia 2019 y anteriores, equivalente a $31.785.182.511, lo que representa un nivel de ejecución del 11,29%</t>
  </si>
  <si>
    <t>La Alcaldía Local Fontibón giró $4.504.864.310 del presupuesto comprometido constituido como obligaciones por pagar de la vigencia 2020, equivalente a $14.594.185.514, lo cual corresponde a un nivel de ejecución del 30,87%. En el trimestre se sobrepasó la meta fijada.
El denominador tuvo variación debido a las anulaciones producto de las actas de liquidación y efectuadas mediante actas de liberación de recursos números 1, 2, 3, 4 y 5.</t>
  </si>
  <si>
    <t>Para el II Trimestre de 2021, la Alcaldía Local de Fontibón comprometió $11.185.461.158 de los $27.103.021.000 asignados como presupuesto de inversión directa de la vigencia 2021, lo que representa un nivel de ejecución del 41,27%. En el trimestre se sobrepasó la meta fijada
El denominador tuvo variación debido al traslado de OxP</t>
  </si>
  <si>
    <t>Carpeta one drive - Meta 6
Reporte de seguimiento presentado por la Dirección para la Gestión del Desarrollo Local.</t>
  </si>
  <si>
    <t>Para el II Trimestre de 2021, la Alcaldía Local de Fontibón comprometió $11.185.461.158 de los $27.103.021.000 asignados como presupuesto de inversión directa de la vigencia 2021, lo que representa un nivel de ejecución del 41,27%.</t>
  </si>
  <si>
    <t>La Alcaldía Local de Fontibón giró $5.801.460.251 de los $27.103.021.000 asignados como presupuesto disponible de inversión directa de la vigencia, lo que representa un nivel de ejecución acumulado del 21,41%. En el trimestre se sobrepasó la meta fijada
El denominador tuvo variación debido al traslado de OxP</t>
  </si>
  <si>
    <t>La Alcaldía Local de Fontibón giró $5.801.460.251 de los $27.103.021.000 asignados como presupuesto disponible de inversión directa de la vigencia, lo que representa un nivel de ejecución acumulado del 21,41%</t>
  </si>
  <si>
    <t>La Alcaldía Local de Fontibón ha registrado 163 contratos de los 165 contratos publicados en la plataforma SECOP I y II, lo que representa un nivel de cumplimiento del 98,79% de los contratos registrados en secop I y II, correspondientes a la vigencia 2021.</t>
  </si>
  <si>
    <t>Carpeta one drive - Meta 7
Reporte de seguimiento presentado por la Dirección para la Gestión del Desarrollo Local.</t>
  </si>
  <si>
    <t>Carpeta one drive - Meta 8
Reporte de seguimiento presentado por la Dirección para la Gestión del Desarrollo Local.</t>
  </si>
  <si>
    <t xml:space="preserve">La Alcaldía Local de Fontibón ha registrado 140 contratos en SIPSE Local en estado ejecución de los 150 contratos registrados en SIPSE Local, lo que equivale al 93,33%. </t>
  </si>
  <si>
    <t>Se registró el 100% de los contratos del periodo en SIPSE Local</t>
  </si>
  <si>
    <t xml:space="preserve">Se registró el 100% de los contratos del periodo en SIPSE Local, lo que representa el 50% de la vigencia. </t>
  </si>
  <si>
    <t>Carpeta one drive - Meta 11
Reporte de seguimiento presentado por la Dirección para la Gestión Policiva</t>
  </si>
  <si>
    <t>Se impulsó procesalmente 6.155 expedientes a cargo de las inspecciones de policía</t>
  </si>
  <si>
    <t>Se profirieron 4.195 fallos en primera instancia a cargo de las inspecciones de policía.</t>
  </si>
  <si>
    <r>
      <t xml:space="preserve">Se archivaron </t>
    </r>
    <r>
      <rPr>
        <sz val="11"/>
        <color indexed="8"/>
        <rFont val="Calibri Light"/>
        <family val="2"/>
      </rPr>
      <t>12 actuaciones administrativas activas.</t>
    </r>
  </si>
  <si>
    <r>
      <t xml:space="preserve">Se archivaron </t>
    </r>
    <r>
      <rPr>
        <sz val="11"/>
        <color indexed="8"/>
        <rFont val="Calibri Light"/>
        <family val="2"/>
      </rPr>
      <t>11 actuaciones administrativas activas.</t>
    </r>
  </si>
  <si>
    <r>
      <t>Se archivaron 3</t>
    </r>
    <r>
      <rPr>
        <sz val="11"/>
        <color indexed="8"/>
        <rFont val="Calibri Light"/>
        <family val="2"/>
      </rPr>
      <t xml:space="preserve"> actuaciones administrativas activas.</t>
    </r>
  </si>
  <si>
    <t xml:space="preserve">Se terminaron 16 actuaciones administrativas en primera instancia. </t>
  </si>
  <si>
    <t>Se realizaron 32 operativos de control relacionados con obras y urbanismo.
Enero    6 operativos  
Marzo    1 operativo
Abril    3 operativos  
Mayo  21 operativos
Junio 1  operativos</t>
  </si>
  <si>
    <t>Se realizaron 35 operativos de control relacionados con la integridad del espacio público.
Enero    6 operativos  
Febrero  3 operativos
Marzo       8 operativos
Abril 15 operativos
Mayo 3 operativos</t>
  </si>
  <si>
    <t>Se realizaron 56 operativos de control relacionados con actividad económica.
Enero    27 operativos  
Febrero  1 operativo
Marzo       2 operativos
Abril    15 operativos  
Mayo  8 operativos
Junio 3 operativos</t>
  </si>
  <si>
    <t>Se realizaron 5 operativos para el cumplimiento de los fallos de río bogotá.
Enero    1 operativo
Marzo   1 operativo
Mayo 2 operativos
Junio 1 operativo</t>
  </si>
  <si>
    <t>Se realizaron 18 operativos de control relacionados con la integridad del espacio público.
Abril    15 operativos  
Mayo  3 operativos</t>
  </si>
  <si>
    <t>Se realizaron 26 operativos de control relacionados con actividad económica.
Abril    15 operativos  
Mayo  8 operativos
Junio 3 operativos</t>
  </si>
  <si>
    <t>Se realizaron 25 operativos de control relacionados con obras y urbanismo.
Abril    3 operativos  
Mayo  21 operativos
Junio 1  operativos</t>
  </si>
  <si>
    <t>Se realizaron 3 operativos para el cumplimiento de los fallos de río bogotá.
Mayo 2 operativos
Junio 1 operativo</t>
  </si>
  <si>
    <t>Implementación del Sistema de Gestión Ambiental en un porcentaje de 57%, resultados obtenidos de la inspección ambiental realizada el 05 de mayo de 2021, empleando el formato: PLE-PIN-F012 Formato inspecciones ambientales para verificación de implementación del plan institucional de gestión ambiental.</t>
  </si>
  <si>
    <t>Reporte de gestión ambiental OAP</t>
  </si>
  <si>
    <t>La localidad tiene 12 acciones de las cuales 4 presentan vencimiento. El porcentaje  muestra el avance en el cierre o cumplimiento de acciones frente a las acciones asignadas en aplicativo MIMEC para los planes de mejora en ejecución.</t>
  </si>
  <si>
    <t>Reporte de acciones de mejora MIMEC.</t>
  </si>
  <si>
    <t>Implementación del Sistema de Gestión Ambiental en un porcentaje de 57%, resultados obtenidos de la inspección ambiental realizada el 05 de mayo de 2021, empleando el formato: PLE-PIN-F012 Formato inspecciones ambientales para verificación de implementación del plan institucional de gestión ambiental.El avance acumulado de la meta es del 35,63%</t>
  </si>
  <si>
    <t>La Alcaldía Local Fontibón ha cumplido con 114 de los 115 requisitos de publicación de información en su página web, de acuerdo con lo previsto en la Ley 1712 de 2014, según lo informado por la Oficina Asesora de Comunicaciones de la SDG mediante memorando No. 20211400241773, lo que representa un avance del 99,13% para el II Trimestre de 2021</t>
  </si>
  <si>
    <t>La Alcaldía Local de Fontibón asistió a la capacitación brindada a los promotores de mejora, en la que se brindaron lineamientos sobre la gestión de riesgos, planes de mejora, planeación institucional y PAAC.</t>
  </si>
  <si>
    <t xml:space="preserve">La Localidad de Fontibón ha atendido 5463 requerimientos ciudadanos, de los 6087 recibidos, lo que representa un 89,7% de gestión frente a la meta prevista. </t>
  </si>
  <si>
    <t>La Alcaldía Local de Fontibón logró la ejecución de 6 propuestas ganadoras de presupuestos participativos (Fase II), de las 46 propuestas ganadoras.</t>
  </si>
  <si>
    <t>Reporte Dirección para la Gestión del Desarrollo Local</t>
  </si>
  <si>
    <r>
      <t xml:space="preserve">3. Lograr que el </t>
    </r>
    <r>
      <rPr>
        <b/>
        <sz val="11"/>
        <rFont val="Calibri Light"/>
        <family val="2"/>
      </rPr>
      <t xml:space="preserve">100% </t>
    </r>
    <r>
      <rPr>
        <sz val="11"/>
        <rFont val="Calibri Light"/>
        <family val="2"/>
      </rPr>
      <t xml:space="preserve"> de las propuestas ganadoras de  presupuestos participativos (Fase II) cuenten con todos los recursos comprometidos en la vigencia.</t>
    </r>
  </si>
  <si>
    <t>La Alcaldía Local de Fontibón ha registrado 140 contratos en SIPSE Local en estado ejecución de los 150 contratos registrados en SIPSE Local, lo que equivale al 93,33%.  La meta presenta un avance acumulado del 45,58%.</t>
  </si>
  <si>
    <t>30 de julio de 2021</t>
  </si>
  <si>
    <t>Para el segundo trimestre de la vigencia 2021, el plan de gestión de la Alcaldía Local alcanzó un nivel de desempeño del 84,18% de acuerdo con lo programado, y del 46,39% acumulado para la vigencia.</t>
  </si>
  <si>
    <t>Reporte Oficina Asesora de Comunicaciones</t>
  </si>
  <si>
    <t>Registro de asistencia Teams</t>
  </si>
  <si>
    <t>Reporte de requerimientos ciudadanos Subsecretaría de Gestión Institucional</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</si>
</sst>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53">
    <font>
      <sz val="11"/>
      <color theme="1"/>
      <name val="Calibri"/>
      <family val="2"/>
    </font>
    <font>
      <sz val="11"/>
      <color indexed="8"/>
      <name val="Calibri"/>
      <family val="2"/>
    </font>
    <font>
      <sz val="11"/>
      <color indexed="8"/>
      <name val="Calibri Light"/>
      <family val="2"/>
    </font>
    <font>
      <b/>
      <sz val="11"/>
      <color indexed="8"/>
      <name val="Calibri Light"/>
      <family val="2"/>
    </font>
    <font>
      <b/>
      <u val="single"/>
      <sz val="11"/>
      <color indexed="8"/>
      <name val="Calibri Light"/>
      <family val="2"/>
    </font>
    <font>
      <sz val="11"/>
      <name val="Calibri Light"/>
      <family val="2"/>
    </font>
    <font>
      <b/>
      <sz val="11"/>
      <name val="Calibri Light"/>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Calibri Light"/>
      <family val="2"/>
    </font>
    <font>
      <b/>
      <sz val="12"/>
      <color indexed="8"/>
      <name val="Calibri Light"/>
      <family val="2"/>
    </font>
    <font>
      <sz val="11"/>
      <color indexed="30"/>
      <name val="Calibri Light"/>
      <family val="2"/>
    </font>
    <font>
      <b/>
      <sz val="12"/>
      <color indexed="30"/>
      <name val="Calibri Light"/>
      <family val="2"/>
    </font>
    <font>
      <sz val="14"/>
      <color indexed="8"/>
      <name val="Calibri Light"/>
      <family val="2"/>
    </font>
    <font>
      <b/>
      <sz val="14"/>
      <color indexed="8"/>
      <name val="Calibri Light"/>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Calibri Light"/>
      <family val="2"/>
    </font>
    <font>
      <sz val="12"/>
      <color theme="1"/>
      <name val="Calibri Light"/>
      <family val="2"/>
    </font>
    <font>
      <b/>
      <sz val="12"/>
      <color theme="1"/>
      <name val="Calibri Light"/>
      <family val="2"/>
    </font>
    <font>
      <sz val="11"/>
      <color rgb="FF0070C0"/>
      <name val="Calibri Light"/>
      <family val="2"/>
    </font>
    <font>
      <b/>
      <sz val="12"/>
      <color rgb="FF0070C0"/>
      <name val="Calibri Light"/>
      <family val="2"/>
    </font>
    <font>
      <sz val="14"/>
      <color theme="1"/>
      <name val="Calibri Light"/>
      <family val="2"/>
    </font>
    <font>
      <b/>
      <sz val="14"/>
      <color theme="1"/>
      <name val="Calibri Light"/>
      <family val="2"/>
    </font>
    <font>
      <b/>
      <sz val="11"/>
      <color theme="1"/>
      <name val="Calibri Light"/>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0C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132">
    <xf numFmtId="0" fontId="0" fillId="0" borderId="0" xfId="0" applyFont="1" applyAlignment="1">
      <alignment/>
    </xf>
    <xf numFmtId="0" fontId="45" fillId="0" borderId="0" xfId="0" applyFont="1" applyAlignment="1" applyProtection="1">
      <alignment wrapText="1"/>
      <protection hidden="1"/>
    </xf>
    <xf numFmtId="0" fontId="45" fillId="0" borderId="0" xfId="0" applyFont="1" applyAlignment="1" applyProtection="1">
      <alignment vertical="center" wrapText="1"/>
      <protection hidden="1"/>
    </xf>
    <xf numFmtId="0" fontId="45" fillId="0" borderId="10" xfId="0" applyFont="1" applyBorder="1" applyAlignment="1" applyProtection="1">
      <alignment wrapText="1"/>
      <protection hidden="1"/>
    </xf>
    <xf numFmtId="10" fontId="45" fillId="0" borderId="10" xfId="53" applyNumberFormat="1" applyFont="1" applyBorder="1" applyAlignment="1" applyProtection="1">
      <alignment horizontal="right" vertical="top" wrapText="1"/>
      <protection hidden="1"/>
    </xf>
    <xf numFmtId="41" fontId="45" fillId="0" borderId="10" xfId="48" applyFont="1" applyBorder="1" applyAlignment="1" applyProtection="1">
      <alignment horizontal="left" vertical="top" wrapText="1"/>
      <protection hidden="1"/>
    </xf>
    <xf numFmtId="41" fontId="45" fillId="0" borderId="10" xfId="0" applyNumberFormat="1" applyFont="1" applyBorder="1" applyAlignment="1" applyProtection="1">
      <alignment horizontal="left" vertical="top" wrapText="1"/>
      <protection hidden="1"/>
    </xf>
    <xf numFmtId="0" fontId="45" fillId="0" borderId="10" xfId="0" applyFont="1" applyBorder="1" applyAlignment="1" applyProtection="1">
      <alignment horizontal="right" vertical="top" wrapText="1"/>
      <protection hidden="1"/>
    </xf>
    <xf numFmtId="0" fontId="46" fillId="5" borderId="10" xfId="0" applyFont="1" applyFill="1" applyBorder="1" applyAlignment="1" applyProtection="1">
      <alignment wrapText="1"/>
      <protection hidden="1"/>
    </xf>
    <xf numFmtId="0" fontId="47" fillId="5" borderId="10" xfId="0" applyFont="1" applyFill="1" applyBorder="1" applyAlignment="1" applyProtection="1">
      <alignment/>
      <protection hidden="1"/>
    </xf>
    <xf numFmtId="9" fontId="47" fillId="5" borderId="10" xfId="53" applyFont="1" applyFill="1" applyBorder="1" applyAlignment="1" applyProtection="1">
      <alignment wrapText="1"/>
      <protection hidden="1"/>
    </xf>
    <xf numFmtId="0" fontId="48" fillId="0" borderId="10" xfId="0" applyFont="1" applyBorder="1" applyAlignment="1" applyProtection="1">
      <alignment horizontal="left" vertical="top" wrapText="1"/>
      <protection hidden="1"/>
    </xf>
    <xf numFmtId="9" fontId="48" fillId="0" borderId="10" xfId="0" applyNumberFormat="1" applyFont="1" applyBorder="1" applyAlignment="1" applyProtection="1">
      <alignment horizontal="right" vertical="top" wrapText="1"/>
      <protection hidden="1"/>
    </xf>
    <xf numFmtId="0" fontId="48" fillId="33" borderId="10" xfId="0" applyFont="1" applyFill="1" applyBorder="1" applyAlignment="1" applyProtection="1">
      <alignment horizontal="left" vertical="top" wrapText="1"/>
      <protection hidden="1"/>
    </xf>
    <xf numFmtId="9" fontId="48" fillId="33" borderId="10" xfId="0" applyNumberFormat="1" applyFont="1" applyFill="1" applyBorder="1" applyAlignment="1" applyProtection="1">
      <alignment horizontal="right" vertical="top" wrapText="1"/>
      <protection hidden="1"/>
    </xf>
    <xf numFmtId="9" fontId="48" fillId="33" borderId="10" xfId="53" applyNumberFormat="1" applyFont="1" applyFill="1" applyBorder="1" applyAlignment="1" applyProtection="1">
      <alignment horizontal="right" vertical="top" wrapText="1"/>
      <protection hidden="1"/>
    </xf>
    <xf numFmtId="9" fontId="48" fillId="33" borderId="10" xfId="53" applyFont="1" applyFill="1" applyBorder="1" applyAlignment="1" applyProtection="1">
      <alignment horizontal="right" vertical="top" wrapText="1"/>
      <protection hidden="1"/>
    </xf>
    <xf numFmtId="0" fontId="49" fillId="5" borderId="10" xfId="0" applyFont="1" applyFill="1" applyBorder="1" applyAlignment="1" applyProtection="1">
      <alignment wrapText="1"/>
      <protection hidden="1"/>
    </xf>
    <xf numFmtId="9" fontId="49" fillId="5" borderId="10" xfId="53" applyFont="1" applyFill="1" applyBorder="1" applyAlignment="1" applyProtection="1">
      <alignment wrapText="1"/>
      <protection hidden="1"/>
    </xf>
    <xf numFmtId="9" fontId="49" fillId="5" borderId="10" xfId="0" applyNumberFormat="1" applyFont="1" applyFill="1" applyBorder="1" applyAlignment="1" applyProtection="1">
      <alignment wrapText="1"/>
      <protection hidden="1"/>
    </xf>
    <xf numFmtId="0" fontId="50" fillId="11" borderId="10" xfId="0" applyFont="1" applyFill="1" applyBorder="1" applyAlignment="1" applyProtection="1">
      <alignment wrapText="1"/>
      <protection hidden="1"/>
    </xf>
    <xf numFmtId="0" fontId="51" fillId="11" borderId="10" xfId="0" applyFont="1" applyFill="1" applyBorder="1" applyAlignment="1" applyProtection="1">
      <alignment wrapText="1"/>
      <protection hidden="1"/>
    </xf>
    <xf numFmtId="9" fontId="51" fillId="11" borderId="10" xfId="53" applyFont="1" applyFill="1" applyBorder="1" applyAlignment="1" applyProtection="1">
      <alignment wrapText="1"/>
      <protection hidden="1"/>
    </xf>
    <xf numFmtId="9" fontId="50" fillId="11" borderId="10" xfId="53" applyFont="1" applyFill="1" applyBorder="1" applyAlignment="1" applyProtection="1">
      <alignment wrapText="1"/>
      <protection hidden="1"/>
    </xf>
    <xf numFmtId="0" fontId="52" fillId="13" borderId="10" xfId="0" applyFont="1" applyFill="1" applyBorder="1" applyAlignment="1" applyProtection="1">
      <alignment horizontal="center" vertical="center" wrapText="1"/>
      <protection hidden="1"/>
    </xf>
    <xf numFmtId="0" fontId="45" fillId="0" borderId="0" xfId="0" applyFont="1" applyAlignment="1" applyProtection="1">
      <alignment horizontal="left" vertical="top" wrapText="1"/>
      <protection hidden="1"/>
    </xf>
    <xf numFmtId="41" fontId="45" fillId="0" borderId="10" xfId="48" applyFont="1" applyBorder="1" applyAlignment="1" applyProtection="1">
      <alignment vertical="top" wrapText="1"/>
      <protection hidden="1"/>
    </xf>
    <xf numFmtId="9" fontId="47" fillId="5" borderId="10" xfId="53" applyFont="1" applyFill="1" applyBorder="1" applyAlignment="1" applyProtection="1">
      <alignment horizontal="right" wrapText="1"/>
      <protection hidden="1"/>
    </xf>
    <xf numFmtId="0" fontId="46" fillId="0" borderId="0" xfId="0" applyFont="1" applyAlignment="1" applyProtection="1">
      <alignment wrapText="1"/>
      <protection hidden="1"/>
    </xf>
    <xf numFmtId="0" fontId="50" fillId="0" borderId="0" xfId="0" applyFont="1" applyAlignment="1" applyProtection="1">
      <alignment wrapText="1"/>
      <protection hidden="1"/>
    </xf>
    <xf numFmtId="0" fontId="45" fillId="0" borderId="0" xfId="0" applyFont="1" applyAlignment="1" applyProtection="1">
      <alignment horizontal="center" wrapText="1"/>
      <protection hidden="1"/>
    </xf>
    <xf numFmtId="0" fontId="45" fillId="0" borderId="0" xfId="0" applyFont="1" applyAlignment="1" applyProtection="1">
      <alignment horizontal="center" vertical="center" wrapText="1"/>
      <protection hidden="1"/>
    </xf>
    <xf numFmtId="41" fontId="45" fillId="0" borderId="10" xfId="48" applyFont="1" applyBorder="1" applyAlignment="1" applyProtection="1">
      <alignment horizontal="center" vertical="top" wrapText="1"/>
      <protection hidden="1"/>
    </xf>
    <xf numFmtId="9" fontId="47" fillId="5" borderId="10" xfId="53" applyFont="1" applyFill="1" applyBorder="1" applyAlignment="1" applyProtection="1">
      <alignment horizontal="center" wrapText="1"/>
      <protection hidden="1"/>
    </xf>
    <xf numFmtId="9" fontId="48" fillId="0" borderId="10" xfId="53" applyFont="1" applyBorder="1" applyAlignment="1" applyProtection="1">
      <alignment horizontal="center" vertical="top" wrapText="1"/>
      <protection hidden="1"/>
    </xf>
    <xf numFmtId="0" fontId="48" fillId="0" borderId="10" xfId="0" applyFont="1" applyBorder="1" applyAlignment="1" applyProtection="1">
      <alignment horizontal="center" vertical="top" wrapText="1"/>
      <protection hidden="1"/>
    </xf>
    <xf numFmtId="10" fontId="48" fillId="0" borderId="10" xfId="0" applyNumberFormat="1" applyFont="1" applyBorder="1" applyAlignment="1" applyProtection="1">
      <alignment horizontal="center" vertical="top" wrapText="1"/>
      <protection hidden="1"/>
    </xf>
    <xf numFmtId="9" fontId="48" fillId="0" borderId="10" xfId="0" applyNumberFormat="1" applyFont="1" applyBorder="1" applyAlignment="1" applyProtection="1">
      <alignment horizontal="center" vertical="top" wrapText="1"/>
      <protection hidden="1"/>
    </xf>
    <xf numFmtId="9" fontId="49" fillId="5" borderId="10" xfId="0" applyNumberFormat="1" applyFont="1" applyFill="1" applyBorder="1" applyAlignment="1" applyProtection="1">
      <alignment horizontal="center" wrapText="1"/>
      <protection hidden="1"/>
    </xf>
    <xf numFmtId="9" fontId="50" fillId="11" borderId="10" xfId="53" applyFont="1" applyFill="1" applyBorder="1" applyAlignment="1" applyProtection="1">
      <alignment horizontal="center" wrapText="1"/>
      <protection hidden="1"/>
    </xf>
    <xf numFmtId="9" fontId="51" fillId="11" borderId="10" xfId="0" applyNumberFormat="1" applyFont="1" applyFill="1" applyBorder="1" applyAlignment="1" applyProtection="1">
      <alignment horizontal="center" wrapText="1"/>
      <protection hidden="1"/>
    </xf>
    <xf numFmtId="0" fontId="45" fillId="0" borderId="10" xfId="0" applyFont="1" applyBorder="1" applyAlignment="1" applyProtection="1">
      <alignment horizontal="center" vertical="top" wrapText="1"/>
      <protection hidden="1"/>
    </xf>
    <xf numFmtId="0" fontId="45" fillId="0" borderId="0" xfId="0" applyFont="1" applyAlignment="1" applyProtection="1">
      <alignment horizontal="justify" vertical="top" wrapText="1"/>
      <protection hidden="1"/>
    </xf>
    <xf numFmtId="0" fontId="52" fillId="2" borderId="10" xfId="0" applyFont="1" applyFill="1" applyBorder="1" applyAlignment="1" applyProtection="1">
      <alignment horizontal="justify" vertical="top" wrapText="1"/>
      <protection hidden="1"/>
    </xf>
    <xf numFmtId="0" fontId="46" fillId="5" borderId="10" xfId="0" applyFont="1" applyFill="1" applyBorder="1" applyAlignment="1" applyProtection="1">
      <alignment horizontal="justify" vertical="top" wrapText="1"/>
      <protection hidden="1"/>
    </xf>
    <xf numFmtId="0" fontId="48" fillId="0" borderId="10" xfId="0" applyFont="1" applyBorder="1" applyAlignment="1" applyProtection="1">
      <alignment horizontal="justify" vertical="top" wrapText="1"/>
      <protection hidden="1"/>
    </xf>
    <xf numFmtId="0" fontId="50" fillId="11" borderId="10" xfId="0" applyFont="1" applyFill="1" applyBorder="1" applyAlignment="1" applyProtection="1">
      <alignment horizontal="justify" vertical="top" wrapText="1"/>
      <protection hidden="1"/>
    </xf>
    <xf numFmtId="0" fontId="52" fillId="13" borderId="10" xfId="0" applyFont="1" applyFill="1" applyBorder="1" applyAlignment="1" applyProtection="1">
      <alignment horizontal="justify" vertical="top" wrapText="1"/>
      <protection hidden="1"/>
    </xf>
    <xf numFmtId="9" fontId="47" fillId="5" borderId="10" xfId="53" applyFont="1" applyFill="1" applyBorder="1" applyAlignment="1" applyProtection="1">
      <alignment horizontal="center" vertical="top" wrapText="1"/>
      <protection hidden="1"/>
    </xf>
    <xf numFmtId="9" fontId="49" fillId="5" borderId="10" xfId="0" applyNumberFormat="1" applyFont="1" applyFill="1" applyBorder="1" applyAlignment="1" applyProtection="1">
      <alignment horizontal="center" vertical="top" wrapText="1"/>
      <protection hidden="1"/>
    </xf>
    <xf numFmtId="9" fontId="50" fillId="11" borderId="10" xfId="53" applyFont="1" applyFill="1" applyBorder="1" applyAlignment="1" applyProtection="1">
      <alignment horizontal="center" vertical="top" wrapText="1"/>
      <protection hidden="1"/>
    </xf>
    <xf numFmtId="9" fontId="51" fillId="11" borderId="10" xfId="0" applyNumberFormat="1" applyFont="1" applyFill="1" applyBorder="1" applyAlignment="1" applyProtection="1">
      <alignment horizontal="center" vertical="top" wrapText="1"/>
      <protection hidden="1"/>
    </xf>
    <xf numFmtId="0" fontId="45" fillId="0" borderId="10" xfId="0" applyFont="1" applyFill="1" applyBorder="1" applyAlignment="1" applyProtection="1">
      <alignment horizontal="left" vertical="top" wrapText="1"/>
      <protection hidden="1"/>
    </xf>
    <xf numFmtId="10" fontId="45" fillId="0" borderId="10" xfId="53" applyNumberFormat="1" applyFont="1" applyFill="1" applyBorder="1" applyAlignment="1" applyProtection="1">
      <alignment horizontal="right" vertical="top" wrapText="1"/>
      <protection hidden="1"/>
    </xf>
    <xf numFmtId="10" fontId="45" fillId="0" borderId="10" xfId="0" applyNumberFormat="1" applyFont="1" applyFill="1" applyBorder="1" applyAlignment="1" applyProtection="1">
      <alignment horizontal="left" vertical="top" wrapText="1"/>
      <protection hidden="1"/>
    </xf>
    <xf numFmtId="9" fontId="45" fillId="0" borderId="10" xfId="0" applyNumberFormat="1" applyFont="1" applyFill="1" applyBorder="1" applyAlignment="1" applyProtection="1">
      <alignment horizontal="left" vertical="top" wrapText="1"/>
      <protection hidden="1"/>
    </xf>
    <xf numFmtId="9" fontId="45" fillId="0" borderId="10" xfId="0" applyNumberFormat="1" applyFont="1" applyFill="1" applyBorder="1" applyAlignment="1" applyProtection="1">
      <alignment horizontal="center" vertical="top" wrapText="1"/>
      <protection hidden="1"/>
    </xf>
    <xf numFmtId="9" fontId="45" fillId="0" borderId="10" xfId="0" applyNumberFormat="1" applyFont="1" applyFill="1" applyBorder="1" applyAlignment="1" applyProtection="1">
      <alignment horizontal="justify" vertical="top" wrapText="1"/>
      <protection hidden="1"/>
    </xf>
    <xf numFmtId="9" fontId="45" fillId="0" borderId="10" xfId="0" applyNumberFormat="1" applyFont="1" applyFill="1" applyBorder="1" applyAlignment="1" applyProtection="1">
      <alignment horizontal="right" vertical="top" wrapText="1"/>
      <protection hidden="1"/>
    </xf>
    <xf numFmtId="0" fontId="45" fillId="0" borderId="0" xfId="0" applyFont="1" applyFill="1" applyAlignment="1" applyProtection="1">
      <alignment horizontal="left" vertical="top" wrapText="1"/>
      <protection hidden="1"/>
    </xf>
    <xf numFmtId="0" fontId="45" fillId="0" borderId="10" xfId="0" applyFont="1" applyFill="1" applyBorder="1" applyAlignment="1" applyProtection="1">
      <alignment horizontal="justify" vertical="top" wrapText="1"/>
      <protection hidden="1"/>
    </xf>
    <xf numFmtId="9" fontId="45" fillId="0" borderId="10" xfId="53" applyFont="1" applyFill="1" applyBorder="1" applyAlignment="1" applyProtection="1">
      <alignment horizontal="left" vertical="top" wrapText="1"/>
      <protection hidden="1"/>
    </xf>
    <xf numFmtId="10" fontId="45" fillId="0" borderId="10" xfId="0" applyNumberFormat="1" applyFont="1" applyFill="1" applyBorder="1" applyAlignment="1" applyProtection="1">
      <alignment horizontal="center" vertical="top" wrapText="1"/>
      <protection hidden="1"/>
    </xf>
    <xf numFmtId="0" fontId="45" fillId="0" borderId="10" xfId="0" applyFont="1" applyFill="1" applyBorder="1" applyAlignment="1" applyProtection="1">
      <alignment horizontal="left" vertical="center" wrapText="1"/>
      <protection hidden="1"/>
    </xf>
    <xf numFmtId="0" fontId="5" fillId="0" borderId="10" xfId="0" applyFont="1" applyFill="1" applyBorder="1" applyAlignment="1" applyProtection="1">
      <alignment horizontal="left" vertical="center" wrapText="1"/>
      <protection hidden="1"/>
    </xf>
    <xf numFmtId="9" fontId="45" fillId="0" borderId="10" xfId="0" applyNumberFormat="1" applyFont="1" applyFill="1" applyBorder="1" applyAlignment="1" applyProtection="1">
      <alignment horizontal="center" vertical="center" wrapText="1"/>
      <protection hidden="1"/>
    </xf>
    <xf numFmtId="9" fontId="45" fillId="0" borderId="10" xfId="53" applyFont="1" applyFill="1" applyBorder="1" applyAlignment="1" applyProtection="1">
      <alignment horizontal="center" vertical="top" wrapText="1"/>
      <protection hidden="1"/>
    </xf>
    <xf numFmtId="0" fontId="5" fillId="0" borderId="10" xfId="0" applyFont="1" applyFill="1" applyBorder="1" applyAlignment="1" applyProtection="1">
      <alignment horizontal="left" vertical="top" wrapText="1"/>
      <protection hidden="1"/>
    </xf>
    <xf numFmtId="164" fontId="45" fillId="0" borderId="10" xfId="0" applyNumberFormat="1" applyFont="1" applyFill="1" applyBorder="1" applyAlignment="1" applyProtection="1">
      <alignment horizontal="center" vertical="top" wrapText="1"/>
      <protection hidden="1"/>
    </xf>
    <xf numFmtId="0" fontId="48" fillId="0" borderId="0" xfId="0" applyFont="1" applyAlignment="1" applyProtection="1">
      <alignment wrapText="1"/>
      <protection hidden="1"/>
    </xf>
    <xf numFmtId="10" fontId="48" fillId="0" borderId="10" xfId="53" applyNumberFormat="1" applyFont="1" applyBorder="1" applyAlignment="1" applyProtection="1">
      <alignment horizontal="center" vertical="top" wrapText="1"/>
      <protection hidden="1"/>
    </xf>
    <xf numFmtId="10" fontId="5" fillId="0" borderId="10" xfId="53" applyNumberFormat="1" applyFont="1" applyFill="1" applyBorder="1" applyAlignment="1" applyProtection="1">
      <alignment horizontal="right" vertical="top" wrapText="1"/>
      <protection hidden="1"/>
    </xf>
    <xf numFmtId="9" fontId="5" fillId="0" borderId="10" xfId="0" applyNumberFormat="1" applyFont="1" applyFill="1" applyBorder="1" applyAlignment="1" applyProtection="1">
      <alignment horizontal="left" vertical="top" wrapText="1"/>
      <protection hidden="1"/>
    </xf>
    <xf numFmtId="9" fontId="5" fillId="0" borderId="10" xfId="0" applyNumberFormat="1" applyFont="1" applyFill="1" applyBorder="1" applyAlignment="1" applyProtection="1">
      <alignment horizontal="center" vertical="top" wrapText="1"/>
      <protection hidden="1"/>
    </xf>
    <xf numFmtId="9" fontId="5" fillId="0" borderId="10" xfId="0" applyNumberFormat="1" applyFont="1" applyFill="1" applyBorder="1" applyAlignment="1" applyProtection="1">
      <alignment horizontal="right" vertical="top" wrapText="1"/>
      <protection hidden="1"/>
    </xf>
    <xf numFmtId="0" fontId="5" fillId="0" borderId="0" xfId="0" applyFont="1" applyFill="1" applyAlignment="1" applyProtection="1">
      <alignment horizontal="left" vertical="top" wrapText="1"/>
      <protection hidden="1"/>
    </xf>
    <xf numFmtId="10" fontId="47" fillId="5" borderId="10" xfId="53" applyNumberFormat="1" applyFont="1" applyFill="1" applyBorder="1" applyAlignment="1" applyProtection="1">
      <alignment horizontal="center" vertical="top" wrapText="1"/>
      <protection hidden="1"/>
    </xf>
    <xf numFmtId="10" fontId="49" fillId="5" borderId="10" xfId="0" applyNumberFormat="1" applyFont="1" applyFill="1" applyBorder="1" applyAlignment="1" applyProtection="1">
      <alignment horizontal="center" vertical="top" wrapText="1"/>
      <protection hidden="1"/>
    </xf>
    <xf numFmtId="10" fontId="51" fillId="11" borderId="10" xfId="0" applyNumberFormat="1" applyFont="1" applyFill="1" applyBorder="1" applyAlignment="1" applyProtection="1">
      <alignment horizontal="center" vertical="top" wrapText="1"/>
      <protection hidden="1"/>
    </xf>
    <xf numFmtId="10" fontId="47" fillId="5" borderId="10" xfId="53" applyNumberFormat="1" applyFont="1" applyFill="1" applyBorder="1" applyAlignment="1" applyProtection="1">
      <alignment horizontal="center" wrapText="1"/>
      <protection hidden="1"/>
    </xf>
    <xf numFmtId="0" fontId="45" fillId="0" borderId="10" xfId="0" applyFont="1" applyBorder="1" applyAlignment="1" applyProtection="1">
      <alignment horizontal="center" vertical="center" wrapText="1"/>
      <protection hidden="1"/>
    </xf>
    <xf numFmtId="0" fontId="45" fillId="0" borderId="10" xfId="0" applyFont="1" applyBorder="1" applyAlignment="1" applyProtection="1">
      <alignment horizontal="left" vertical="top" wrapText="1"/>
      <protection hidden="1"/>
    </xf>
    <xf numFmtId="0" fontId="52" fillId="5" borderId="10" xfId="0" applyFont="1" applyFill="1" applyBorder="1" applyAlignment="1" applyProtection="1">
      <alignment horizontal="center" vertical="center" wrapText="1"/>
      <protection hidden="1"/>
    </xf>
    <xf numFmtId="0" fontId="52" fillId="5" borderId="10" xfId="0" applyFont="1" applyFill="1" applyBorder="1" applyAlignment="1" applyProtection="1">
      <alignment horizontal="center" wrapText="1"/>
      <protection hidden="1"/>
    </xf>
    <xf numFmtId="0" fontId="52" fillId="14" borderId="10" xfId="0" applyFont="1" applyFill="1" applyBorder="1" applyAlignment="1" applyProtection="1">
      <alignment horizontal="center" vertical="center" wrapText="1"/>
      <protection hidden="1"/>
    </xf>
    <xf numFmtId="0" fontId="52" fillId="8" borderId="10" xfId="0" applyFont="1" applyFill="1" applyBorder="1" applyAlignment="1" applyProtection="1">
      <alignment horizontal="center" vertical="center" wrapText="1"/>
      <protection hidden="1"/>
    </xf>
    <xf numFmtId="0" fontId="52" fillId="34" borderId="10" xfId="0" applyFont="1" applyFill="1" applyBorder="1" applyAlignment="1" applyProtection="1">
      <alignment horizontal="center" vertical="center" wrapText="1"/>
      <protection hidden="1"/>
    </xf>
    <xf numFmtId="0" fontId="52" fillId="2" borderId="10" xfId="0" applyFont="1" applyFill="1" applyBorder="1" applyAlignment="1" applyProtection="1">
      <alignment horizontal="center" vertical="center" wrapText="1"/>
      <protection hidden="1"/>
    </xf>
    <xf numFmtId="0" fontId="52" fillId="11" borderId="10" xfId="0" applyFont="1" applyFill="1" applyBorder="1" applyAlignment="1" applyProtection="1">
      <alignment horizontal="center" vertical="center" wrapText="1"/>
      <protection hidden="1"/>
    </xf>
    <xf numFmtId="0" fontId="52" fillId="13" borderId="11" xfId="0" applyFont="1" applyFill="1" applyBorder="1" applyAlignment="1" applyProtection="1">
      <alignment horizontal="center" vertical="center" wrapText="1"/>
      <protection hidden="1"/>
    </xf>
    <xf numFmtId="0" fontId="52" fillId="13" borderId="12" xfId="0" applyFont="1" applyFill="1" applyBorder="1" applyAlignment="1" applyProtection="1">
      <alignment horizontal="center" vertical="center" wrapText="1"/>
      <protection hidden="1"/>
    </xf>
    <xf numFmtId="0" fontId="52" fillId="13" borderId="13" xfId="0" applyFont="1" applyFill="1" applyBorder="1" applyAlignment="1" applyProtection="1">
      <alignment horizontal="center" vertical="center" wrapText="1"/>
      <protection hidden="1"/>
    </xf>
    <xf numFmtId="0" fontId="52" fillId="2" borderId="10" xfId="0" applyFont="1" applyFill="1" applyBorder="1" applyAlignment="1" applyProtection="1">
      <alignment horizontal="center" vertical="center" wrapText="1"/>
      <protection hidden="1"/>
    </xf>
    <xf numFmtId="0" fontId="52" fillId="11" borderId="10" xfId="0" applyFont="1" applyFill="1" applyBorder="1" applyAlignment="1" applyProtection="1">
      <alignment horizontal="center" vertical="center" wrapText="1"/>
      <protection hidden="1"/>
    </xf>
    <xf numFmtId="0" fontId="52" fillId="8" borderId="10" xfId="0" applyFont="1" applyFill="1" applyBorder="1" applyAlignment="1" applyProtection="1">
      <alignment horizontal="center" vertical="center" wrapText="1"/>
      <protection hidden="1"/>
    </xf>
    <xf numFmtId="0" fontId="52" fillId="14" borderId="10" xfId="0" applyFont="1" applyFill="1" applyBorder="1" applyAlignment="1" applyProtection="1">
      <alignment horizontal="center" vertical="center" wrapText="1"/>
      <protection hidden="1"/>
    </xf>
    <xf numFmtId="0" fontId="52" fillId="34" borderId="10" xfId="0" applyFont="1" applyFill="1" applyBorder="1" applyAlignment="1" applyProtection="1">
      <alignment horizontal="center" vertical="center" wrapText="1"/>
      <protection hidden="1"/>
    </xf>
    <xf numFmtId="0" fontId="52" fillId="5" borderId="10" xfId="0" applyFont="1" applyFill="1" applyBorder="1" applyAlignment="1" applyProtection="1">
      <alignment horizontal="center" vertical="center" wrapText="1"/>
      <protection hidden="1"/>
    </xf>
    <xf numFmtId="0" fontId="52" fillId="0" borderId="10" xfId="0" applyFont="1" applyBorder="1" applyAlignment="1" applyProtection="1">
      <alignment horizontal="center" vertical="center" wrapText="1"/>
      <protection hidden="1"/>
    </xf>
    <xf numFmtId="0" fontId="45" fillId="0" borderId="10" xfId="0" applyFont="1" applyBorder="1" applyAlignment="1" applyProtection="1">
      <alignment horizontal="center" vertical="center" wrapText="1"/>
      <protection hidden="1"/>
    </xf>
    <xf numFmtId="0" fontId="45" fillId="0" borderId="10" xfId="0" applyFont="1" applyBorder="1" applyAlignment="1" applyProtection="1">
      <alignment horizontal="left" vertical="top" wrapText="1"/>
      <protection hidden="1"/>
    </xf>
    <xf numFmtId="0" fontId="52" fillId="0" borderId="14" xfId="0" applyFont="1" applyBorder="1" applyAlignment="1" applyProtection="1">
      <alignment horizontal="center" vertical="center" wrapText="1"/>
      <protection hidden="1"/>
    </xf>
    <xf numFmtId="0" fontId="52" fillId="0" borderId="0" xfId="0" applyFont="1" applyBorder="1" applyAlignment="1" applyProtection="1">
      <alignment horizontal="center" vertical="center" wrapText="1"/>
      <protection hidden="1"/>
    </xf>
    <xf numFmtId="0" fontId="52" fillId="5" borderId="10" xfId="0" applyFont="1" applyFill="1" applyBorder="1" applyAlignment="1" applyProtection="1">
      <alignment horizontal="center" wrapText="1"/>
      <protection hidden="1"/>
    </xf>
    <xf numFmtId="0" fontId="45" fillId="0" borderId="10" xfId="0" applyFont="1" applyBorder="1" applyAlignment="1" applyProtection="1">
      <alignment horizontal="justify" vertical="center" wrapText="1"/>
      <protection hidden="1"/>
    </xf>
    <xf numFmtId="0" fontId="45" fillId="0" borderId="10" xfId="0" applyFont="1" applyBorder="1" applyAlignment="1" applyProtection="1">
      <alignment horizontal="left" vertical="center" wrapText="1"/>
      <protection hidden="1"/>
    </xf>
    <xf numFmtId="0" fontId="52" fillId="0" borderId="10" xfId="0" applyFont="1" applyBorder="1" applyAlignment="1" applyProtection="1">
      <alignment horizontal="left" vertical="center" wrapText="1"/>
      <protection hidden="1"/>
    </xf>
    <xf numFmtId="0" fontId="52" fillId="5" borderId="15" xfId="0" applyFont="1" applyFill="1" applyBorder="1" applyAlignment="1" applyProtection="1">
      <alignment horizontal="center" vertical="center" wrapText="1"/>
      <protection hidden="1"/>
    </xf>
    <xf numFmtId="0" fontId="52" fillId="5" borderId="16" xfId="0" applyFont="1" applyFill="1" applyBorder="1" applyAlignment="1" applyProtection="1">
      <alignment horizontal="center" vertical="center" wrapText="1"/>
      <protection hidden="1"/>
    </xf>
    <xf numFmtId="0" fontId="52" fillId="5" borderId="17" xfId="0" applyFont="1" applyFill="1" applyBorder="1" applyAlignment="1" applyProtection="1">
      <alignment horizontal="center" vertical="center" wrapText="1"/>
      <protection hidden="1"/>
    </xf>
    <xf numFmtId="10" fontId="45" fillId="0" borderId="10" xfId="53" applyNumberFormat="1" applyFont="1" applyFill="1" applyBorder="1" applyAlignment="1" applyProtection="1">
      <alignment horizontal="center" vertical="top" wrapText="1"/>
      <protection/>
    </xf>
    <xf numFmtId="0" fontId="0" fillId="0" borderId="10" xfId="0" applyBorder="1" applyAlignment="1" applyProtection="1">
      <alignment vertical="top" wrapText="1"/>
      <protection/>
    </xf>
    <xf numFmtId="10" fontId="45" fillId="0" borderId="10" xfId="53" applyNumberFormat="1" applyFont="1" applyFill="1" applyBorder="1" applyAlignment="1" applyProtection="1">
      <alignment horizontal="right" vertical="top" wrapText="1"/>
      <protection/>
    </xf>
    <xf numFmtId="9" fontId="45" fillId="0" borderId="10" xfId="53" applyFont="1" applyFill="1" applyBorder="1" applyAlignment="1" applyProtection="1">
      <alignment horizontal="right" vertical="top" wrapText="1"/>
      <protection/>
    </xf>
    <xf numFmtId="9" fontId="5" fillId="0" borderId="10" xfId="0" applyNumberFormat="1" applyFont="1" applyFill="1" applyBorder="1" applyAlignment="1" applyProtection="1">
      <alignment horizontal="center" vertical="top" wrapText="1"/>
      <protection/>
    </xf>
    <xf numFmtId="0" fontId="5" fillId="0" borderId="10" xfId="0" applyFont="1" applyFill="1" applyBorder="1" applyAlignment="1" applyProtection="1">
      <alignment horizontal="justify" vertical="top" wrapText="1"/>
      <protection/>
    </xf>
    <xf numFmtId="10" fontId="5" fillId="0" borderId="10" xfId="53" applyNumberFormat="1" applyFont="1" applyFill="1" applyBorder="1" applyAlignment="1" applyProtection="1">
      <alignment horizontal="center" vertical="top" wrapText="1"/>
      <protection/>
    </xf>
    <xf numFmtId="9" fontId="5" fillId="0" borderId="10" xfId="53" applyFont="1" applyFill="1" applyBorder="1" applyAlignment="1" applyProtection="1">
      <alignment horizontal="right" vertical="top" wrapText="1"/>
      <protection/>
    </xf>
    <xf numFmtId="9" fontId="45" fillId="0" borderId="10" xfId="0" applyNumberFormat="1" applyFont="1" applyFill="1" applyBorder="1" applyAlignment="1" applyProtection="1">
      <alignment horizontal="center" vertical="top" wrapText="1"/>
      <protection/>
    </xf>
    <xf numFmtId="164" fontId="45" fillId="0" borderId="10" xfId="0" applyNumberFormat="1" applyFont="1" applyFill="1" applyBorder="1" applyAlignment="1" applyProtection="1">
      <alignment horizontal="center" vertical="top" wrapText="1"/>
      <protection/>
    </xf>
    <xf numFmtId="0" fontId="45" fillId="0" borderId="10" xfId="0" applyFont="1" applyFill="1" applyBorder="1" applyAlignment="1" applyProtection="1">
      <alignment horizontal="justify" vertical="top" wrapText="1"/>
      <protection/>
    </xf>
    <xf numFmtId="10" fontId="45" fillId="0" borderId="10" xfId="0" applyNumberFormat="1" applyFont="1" applyFill="1" applyBorder="1" applyAlignment="1" applyProtection="1">
      <alignment horizontal="center" vertical="top" wrapText="1"/>
      <protection/>
    </xf>
    <xf numFmtId="9" fontId="45" fillId="0" borderId="10" xfId="0" applyNumberFormat="1" applyFont="1" applyFill="1" applyBorder="1" applyAlignment="1" applyProtection="1">
      <alignment horizontal="center" vertical="center" wrapText="1"/>
      <protection/>
    </xf>
    <xf numFmtId="9" fontId="45" fillId="0" borderId="10" xfId="53" applyFont="1" applyFill="1" applyBorder="1" applyAlignment="1" applyProtection="1">
      <alignment horizontal="center" vertical="top" wrapText="1"/>
      <protection/>
    </xf>
    <xf numFmtId="164" fontId="45" fillId="0" borderId="10" xfId="53" applyNumberFormat="1" applyFont="1" applyBorder="1" applyAlignment="1" applyProtection="1">
      <alignment horizontal="center" vertical="top" wrapText="1"/>
      <protection/>
    </xf>
    <xf numFmtId="0" fontId="45" fillId="0" borderId="10" xfId="0" applyFont="1" applyBorder="1" applyAlignment="1" applyProtection="1">
      <alignment horizontal="justify" vertical="top" wrapText="1"/>
      <protection/>
    </xf>
    <xf numFmtId="1" fontId="45" fillId="0" borderId="10" xfId="0" applyNumberFormat="1" applyFont="1" applyBorder="1" applyAlignment="1" applyProtection="1">
      <alignment horizontal="center" vertical="top" wrapText="1"/>
      <protection/>
    </xf>
    <xf numFmtId="1" fontId="45" fillId="0" borderId="10" xfId="0" applyNumberFormat="1" applyFont="1" applyBorder="1" applyAlignment="1" applyProtection="1">
      <alignment horizontal="right" vertical="top" wrapText="1"/>
      <protection/>
    </xf>
    <xf numFmtId="10" fontId="45" fillId="0" borderId="10" xfId="53" applyNumberFormat="1" applyFont="1" applyBorder="1" applyAlignment="1" applyProtection="1">
      <alignment horizontal="center" vertical="top" wrapText="1"/>
      <protection/>
    </xf>
    <xf numFmtId="0" fontId="45" fillId="0" borderId="10" xfId="0" applyFont="1" applyBorder="1" applyAlignment="1" applyProtection="1">
      <alignment horizontal="center" vertical="top" wrapText="1"/>
      <protection/>
    </xf>
    <xf numFmtId="10" fontId="48" fillId="0" borderId="10" xfId="53" applyNumberFormat="1" applyFont="1" applyFill="1" applyBorder="1" applyAlignment="1" applyProtection="1">
      <alignment horizontal="center" vertical="top" wrapText="1"/>
      <protection/>
    </xf>
    <xf numFmtId="0" fontId="45" fillId="0" borderId="10" xfId="0" applyFont="1" applyBorder="1" applyAlignment="1" applyProtection="1">
      <alignment vertical="center" wrapText="1"/>
      <protection hidden="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2</xdr:col>
      <xdr:colOff>295275</xdr:colOff>
      <xdr:row>0</xdr:row>
      <xdr:rowOff>742950</xdr:rowOff>
    </xdr:to>
    <xdr:pic>
      <xdr:nvPicPr>
        <xdr:cNvPr id="1" name="Imagen 1"/>
        <xdr:cNvPicPr preferRelativeResize="1">
          <a:picLocks noChangeAspect="1"/>
        </xdr:cNvPicPr>
      </xdr:nvPicPr>
      <xdr:blipFill>
        <a:blip r:embed="rId1"/>
        <a:stretch>
          <a:fillRect/>
        </a:stretch>
      </xdr:blipFill>
      <xdr:spPr>
        <a:xfrm>
          <a:off x="0" y="19050"/>
          <a:ext cx="22764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38"/>
  <sheetViews>
    <sheetView showGridLines="0" tabSelected="1" zoomScale="80" zoomScaleNormal="80" zoomScalePageLayoutView="0" workbookViewId="0" topLeftCell="A1">
      <selection activeCell="A1" sqref="A1:K1"/>
    </sheetView>
  </sheetViews>
  <sheetFormatPr defaultColWidth="10.8515625" defaultRowHeight="15" zeroHeight="1"/>
  <cols>
    <col min="1" max="1" width="4.140625" style="1" customWidth="1"/>
    <col min="2" max="2" width="25.57421875" style="1" customWidth="1"/>
    <col min="3" max="3" width="13.8515625" style="1" customWidth="1"/>
    <col min="4" max="4" width="44.28125" style="1" bestFit="1" customWidth="1"/>
    <col min="5" max="5" width="15.57421875" style="1" customWidth="1"/>
    <col min="6" max="6" width="10.8515625" style="1" customWidth="1"/>
    <col min="7" max="7" width="21.7109375" style="1" customWidth="1"/>
    <col min="8" max="8" width="23.57421875" style="1" customWidth="1"/>
    <col min="9" max="9" width="8.140625" style="1" customWidth="1"/>
    <col min="10" max="10" width="18.421875" style="1" customWidth="1"/>
    <col min="11" max="11" width="15.8515625" style="1" customWidth="1"/>
    <col min="12" max="15" width="7.28125" style="1" customWidth="1"/>
    <col min="16" max="16" width="20.140625" style="1" customWidth="1"/>
    <col min="17" max="21" width="17.8515625" style="1" customWidth="1"/>
    <col min="22" max="22" width="19.28125" style="30" customWidth="1"/>
    <col min="23" max="23" width="16.57421875" style="30" customWidth="1"/>
    <col min="24" max="24" width="19.421875" style="30" customWidth="1"/>
    <col min="25" max="25" width="58.57421875" style="42" customWidth="1"/>
    <col min="26" max="26" width="30.140625" style="42" customWidth="1"/>
    <col min="27" max="29" width="16.57421875" style="30" customWidth="1"/>
    <col min="30" max="30" width="56.8515625" style="1" customWidth="1"/>
    <col min="31" max="31" width="26.7109375" style="1" customWidth="1"/>
    <col min="32" max="41" width="16.57421875" style="1" hidden="1" customWidth="1"/>
    <col min="42" max="43" width="16.57421875" style="30" customWidth="1"/>
    <col min="44" max="44" width="21.57421875" style="30" customWidth="1"/>
    <col min="45" max="45" width="47.421875" style="42" customWidth="1"/>
    <col min="46" max="16384" width="10.8515625" style="1" customWidth="1"/>
  </cols>
  <sheetData>
    <row r="1" spans="1:16" ht="70.5" customHeight="1">
      <c r="A1" s="98" t="s">
        <v>0</v>
      </c>
      <c r="B1" s="99"/>
      <c r="C1" s="99"/>
      <c r="D1" s="99"/>
      <c r="E1" s="99"/>
      <c r="F1" s="99"/>
      <c r="G1" s="99"/>
      <c r="H1" s="99"/>
      <c r="I1" s="99"/>
      <c r="J1" s="99"/>
      <c r="K1" s="99"/>
      <c r="L1" s="100" t="s">
        <v>1</v>
      </c>
      <c r="M1" s="100"/>
      <c r="N1" s="100"/>
      <c r="O1" s="100"/>
      <c r="P1" s="100"/>
    </row>
    <row r="2" spans="1:45" s="2" customFormat="1" ht="23.25" customHeight="1">
      <c r="A2" s="101" t="s">
        <v>2</v>
      </c>
      <c r="B2" s="102"/>
      <c r="C2" s="102"/>
      <c r="D2" s="102"/>
      <c r="E2" s="102"/>
      <c r="F2" s="102"/>
      <c r="G2" s="102"/>
      <c r="H2" s="102"/>
      <c r="I2" s="102"/>
      <c r="J2" s="102"/>
      <c r="K2" s="102"/>
      <c r="L2" s="102"/>
      <c r="M2" s="102"/>
      <c r="N2" s="102"/>
      <c r="O2" s="102"/>
      <c r="P2" s="102"/>
      <c r="V2" s="31"/>
      <c r="W2" s="31"/>
      <c r="X2" s="31"/>
      <c r="Y2" s="42"/>
      <c r="Z2" s="42"/>
      <c r="AA2" s="31"/>
      <c r="AB2" s="31"/>
      <c r="AC2" s="31"/>
      <c r="AP2" s="31"/>
      <c r="AQ2" s="31"/>
      <c r="AR2" s="31"/>
      <c r="AS2" s="42"/>
    </row>
    <row r="3" ht="15"/>
    <row r="4" spans="1:12" ht="19.5" customHeight="1">
      <c r="A4" s="97" t="s">
        <v>3</v>
      </c>
      <c r="B4" s="97"/>
      <c r="C4" s="106" t="s">
        <v>4</v>
      </c>
      <c r="D4" s="106"/>
      <c r="F4" s="97" t="s">
        <v>5</v>
      </c>
      <c r="G4" s="97"/>
      <c r="H4" s="97"/>
      <c r="I4" s="97"/>
      <c r="J4" s="97"/>
      <c r="K4" s="97"/>
      <c r="L4" s="97"/>
    </row>
    <row r="5" spans="1:12" ht="15">
      <c r="A5" s="97"/>
      <c r="B5" s="97"/>
      <c r="C5" s="106"/>
      <c r="D5" s="106"/>
      <c r="F5" s="83" t="s">
        <v>6</v>
      </c>
      <c r="G5" s="83" t="s">
        <v>7</v>
      </c>
      <c r="H5" s="103" t="s">
        <v>8</v>
      </c>
      <c r="I5" s="103"/>
      <c r="J5" s="103"/>
      <c r="K5" s="103"/>
      <c r="L5" s="103"/>
    </row>
    <row r="6" spans="1:12" ht="15">
      <c r="A6" s="97"/>
      <c r="B6" s="97"/>
      <c r="C6" s="106"/>
      <c r="D6" s="106"/>
      <c r="F6" s="3">
        <v>1</v>
      </c>
      <c r="G6" s="131" t="s">
        <v>9</v>
      </c>
      <c r="H6" s="105" t="s">
        <v>10</v>
      </c>
      <c r="I6" s="105"/>
      <c r="J6" s="105"/>
      <c r="K6" s="105"/>
      <c r="L6" s="105"/>
    </row>
    <row r="7" spans="1:12" ht="170.25" customHeight="1">
      <c r="A7" s="97"/>
      <c r="B7" s="97"/>
      <c r="C7" s="106"/>
      <c r="D7" s="106"/>
      <c r="F7" s="80">
        <v>2</v>
      </c>
      <c r="G7" s="80" t="s">
        <v>209</v>
      </c>
      <c r="H7" s="104" t="s">
        <v>232</v>
      </c>
      <c r="I7" s="104"/>
      <c r="J7" s="104"/>
      <c r="K7" s="104"/>
      <c r="L7" s="104"/>
    </row>
    <row r="8" spans="1:12" ht="79.5" customHeight="1">
      <c r="A8" s="97"/>
      <c r="B8" s="97"/>
      <c r="C8" s="106"/>
      <c r="D8" s="106"/>
      <c r="F8" s="80">
        <v>3</v>
      </c>
      <c r="G8" s="80" t="s">
        <v>293</v>
      </c>
      <c r="H8" s="104" t="s">
        <v>294</v>
      </c>
      <c r="I8" s="104"/>
      <c r="J8" s="104"/>
      <c r="K8" s="104"/>
      <c r="L8" s="104"/>
    </row>
    <row r="9" ht="15"/>
    <row r="10" spans="1:45" ht="14.25" customHeight="1">
      <c r="A10" s="97" t="s">
        <v>11</v>
      </c>
      <c r="B10" s="97"/>
      <c r="C10" s="107" t="s">
        <v>12</v>
      </c>
      <c r="D10" s="97" t="s">
        <v>13</v>
      </c>
      <c r="E10" s="97"/>
      <c r="F10" s="97"/>
      <c r="G10" s="97"/>
      <c r="H10" s="97"/>
      <c r="I10" s="97"/>
      <c r="J10" s="97"/>
      <c r="K10" s="97"/>
      <c r="L10" s="97"/>
      <c r="M10" s="97"/>
      <c r="N10" s="97"/>
      <c r="O10" s="97"/>
      <c r="P10" s="97"/>
      <c r="Q10" s="93" t="s">
        <v>14</v>
      </c>
      <c r="R10" s="93"/>
      <c r="S10" s="93"/>
      <c r="T10" s="93"/>
      <c r="U10" s="93"/>
      <c r="V10" s="92" t="s">
        <v>15</v>
      </c>
      <c r="W10" s="92"/>
      <c r="X10" s="92"/>
      <c r="Y10" s="92"/>
      <c r="Z10" s="92"/>
      <c r="AA10" s="94" t="s">
        <v>15</v>
      </c>
      <c r="AB10" s="94"/>
      <c r="AC10" s="94"/>
      <c r="AD10" s="94"/>
      <c r="AE10" s="94"/>
      <c r="AF10" s="95" t="s">
        <v>15</v>
      </c>
      <c r="AG10" s="95"/>
      <c r="AH10" s="95"/>
      <c r="AI10" s="95"/>
      <c r="AJ10" s="95"/>
      <c r="AK10" s="96" t="s">
        <v>15</v>
      </c>
      <c r="AL10" s="96"/>
      <c r="AM10" s="96"/>
      <c r="AN10" s="96"/>
      <c r="AO10" s="96"/>
      <c r="AP10" s="89" t="s">
        <v>16</v>
      </c>
      <c r="AQ10" s="90"/>
      <c r="AR10" s="90"/>
      <c r="AS10" s="91"/>
    </row>
    <row r="11" spans="1:45" ht="14.25" customHeight="1">
      <c r="A11" s="97"/>
      <c r="B11" s="97"/>
      <c r="C11" s="108"/>
      <c r="D11" s="97"/>
      <c r="E11" s="97"/>
      <c r="F11" s="97"/>
      <c r="G11" s="97"/>
      <c r="H11" s="97"/>
      <c r="I11" s="97"/>
      <c r="J11" s="97"/>
      <c r="K11" s="97"/>
      <c r="L11" s="97"/>
      <c r="M11" s="97"/>
      <c r="N11" s="97"/>
      <c r="O11" s="97"/>
      <c r="P11" s="97"/>
      <c r="Q11" s="93"/>
      <c r="R11" s="93"/>
      <c r="S11" s="93"/>
      <c r="T11" s="93"/>
      <c r="U11" s="93"/>
      <c r="V11" s="92" t="s">
        <v>17</v>
      </c>
      <c r="W11" s="92"/>
      <c r="X11" s="92"/>
      <c r="Y11" s="92"/>
      <c r="Z11" s="92"/>
      <c r="AA11" s="94" t="s">
        <v>18</v>
      </c>
      <c r="AB11" s="94"/>
      <c r="AC11" s="94"/>
      <c r="AD11" s="94"/>
      <c r="AE11" s="94"/>
      <c r="AF11" s="95" t="s">
        <v>19</v>
      </c>
      <c r="AG11" s="95"/>
      <c r="AH11" s="95"/>
      <c r="AI11" s="95"/>
      <c r="AJ11" s="95"/>
      <c r="AK11" s="96" t="s">
        <v>20</v>
      </c>
      <c r="AL11" s="96"/>
      <c r="AM11" s="96"/>
      <c r="AN11" s="96"/>
      <c r="AO11" s="96"/>
      <c r="AP11" s="89" t="s">
        <v>21</v>
      </c>
      <c r="AQ11" s="90"/>
      <c r="AR11" s="90"/>
      <c r="AS11" s="91"/>
    </row>
    <row r="12" spans="1:45" ht="60">
      <c r="A12" s="82" t="s">
        <v>22</v>
      </c>
      <c r="B12" s="82" t="s">
        <v>23</v>
      </c>
      <c r="C12" s="109"/>
      <c r="D12" s="82" t="s">
        <v>24</v>
      </c>
      <c r="E12" s="82" t="s">
        <v>25</v>
      </c>
      <c r="F12" s="82" t="s">
        <v>26</v>
      </c>
      <c r="G12" s="82" t="s">
        <v>27</v>
      </c>
      <c r="H12" s="82" t="s">
        <v>28</v>
      </c>
      <c r="I12" s="82" t="s">
        <v>29</v>
      </c>
      <c r="J12" s="82" t="s">
        <v>30</v>
      </c>
      <c r="K12" s="82" t="s">
        <v>31</v>
      </c>
      <c r="L12" s="82" t="s">
        <v>32</v>
      </c>
      <c r="M12" s="82" t="s">
        <v>33</v>
      </c>
      <c r="N12" s="82" t="s">
        <v>34</v>
      </c>
      <c r="O12" s="82" t="s">
        <v>35</v>
      </c>
      <c r="P12" s="82" t="s">
        <v>36</v>
      </c>
      <c r="Q12" s="88" t="s">
        <v>37</v>
      </c>
      <c r="R12" s="88" t="s">
        <v>38</v>
      </c>
      <c r="S12" s="88" t="s">
        <v>39</v>
      </c>
      <c r="T12" s="88" t="s">
        <v>40</v>
      </c>
      <c r="U12" s="88" t="s">
        <v>41</v>
      </c>
      <c r="V12" s="87" t="s">
        <v>42</v>
      </c>
      <c r="W12" s="87" t="s">
        <v>43</v>
      </c>
      <c r="X12" s="87" t="s">
        <v>44</v>
      </c>
      <c r="Y12" s="43" t="s">
        <v>45</v>
      </c>
      <c r="Z12" s="43" t="s">
        <v>46</v>
      </c>
      <c r="AA12" s="85" t="s">
        <v>42</v>
      </c>
      <c r="AB12" s="85" t="s">
        <v>43</v>
      </c>
      <c r="AC12" s="85" t="s">
        <v>44</v>
      </c>
      <c r="AD12" s="85" t="s">
        <v>45</v>
      </c>
      <c r="AE12" s="85" t="s">
        <v>46</v>
      </c>
      <c r="AF12" s="84" t="s">
        <v>42</v>
      </c>
      <c r="AG12" s="84" t="s">
        <v>43</v>
      </c>
      <c r="AH12" s="84" t="s">
        <v>44</v>
      </c>
      <c r="AI12" s="84" t="s">
        <v>45</v>
      </c>
      <c r="AJ12" s="84" t="s">
        <v>46</v>
      </c>
      <c r="AK12" s="86" t="s">
        <v>42</v>
      </c>
      <c r="AL12" s="86" t="s">
        <v>43</v>
      </c>
      <c r="AM12" s="86" t="s">
        <v>44</v>
      </c>
      <c r="AN12" s="86" t="s">
        <v>45</v>
      </c>
      <c r="AO12" s="86" t="s">
        <v>46</v>
      </c>
      <c r="AP12" s="24" t="s">
        <v>42</v>
      </c>
      <c r="AQ12" s="24" t="s">
        <v>43</v>
      </c>
      <c r="AR12" s="24" t="s">
        <v>44</v>
      </c>
      <c r="AS12" s="47" t="s">
        <v>47</v>
      </c>
    </row>
    <row r="13" spans="1:45" s="59" customFormat="1" ht="225" customHeight="1">
      <c r="A13" s="52">
        <v>4</v>
      </c>
      <c r="B13" s="52" t="s">
        <v>48</v>
      </c>
      <c r="C13" s="52" t="s">
        <v>49</v>
      </c>
      <c r="D13" s="52" t="s">
        <v>210</v>
      </c>
      <c r="E13" s="53">
        <f aca="true" t="shared" si="0" ref="E13:E30">+(5.55555555555556%*80%)/100%</f>
        <v>0.04444444444444448</v>
      </c>
      <c r="F13" s="52" t="s">
        <v>50</v>
      </c>
      <c r="G13" s="52" t="s">
        <v>51</v>
      </c>
      <c r="H13" s="52" t="s">
        <v>52</v>
      </c>
      <c r="I13" s="54">
        <v>0.066</v>
      </c>
      <c r="J13" s="52" t="s">
        <v>53</v>
      </c>
      <c r="K13" s="52" t="s">
        <v>54</v>
      </c>
      <c r="L13" s="55">
        <v>0</v>
      </c>
      <c r="M13" s="55">
        <v>0.02</v>
      </c>
      <c r="N13" s="55">
        <v>0.06</v>
      </c>
      <c r="O13" s="55">
        <v>0.1</v>
      </c>
      <c r="P13" s="55">
        <v>0.1</v>
      </c>
      <c r="Q13" s="52" t="s">
        <v>55</v>
      </c>
      <c r="R13" s="52" t="s">
        <v>56</v>
      </c>
      <c r="S13" s="52" t="s">
        <v>57</v>
      </c>
      <c r="T13" s="52" t="s">
        <v>58</v>
      </c>
      <c r="U13" s="52" t="s">
        <v>59</v>
      </c>
      <c r="V13" s="56" t="s">
        <v>186</v>
      </c>
      <c r="W13" s="56" t="s">
        <v>186</v>
      </c>
      <c r="X13" s="56" t="s">
        <v>186</v>
      </c>
      <c r="Y13" s="57" t="s">
        <v>187</v>
      </c>
      <c r="Z13" s="57" t="s">
        <v>186</v>
      </c>
      <c r="AA13" s="68">
        <v>0.007</v>
      </c>
      <c r="AB13" s="110">
        <v>0.007</v>
      </c>
      <c r="AC13" s="110">
        <f>IF(AB13/AA13&gt;100%,100%,AB13/AA13)</f>
        <v>1</v>
      </c>
      <c r="AD13" s="52" t="s">
        <v>245</v>
      </c>
      <c r="AE13" s="111" t="s">
        <v>246</v>
      </c>
      <c r="AF13" s="58">
        <f>N13</f>
        <v>0.06</v>
      </c>
      <c r="AG13" s="112"/>
      <c r="AH13" s="110">
        <f>IF(AG13/AF13&gt;100%,100%,AG13/AF13)</f>
        <v>0</v>
      </c>
      <c r="AI13" s="52"/>
      <c r="AJ13" s="52"/>
      <c r="AK13" s="58">
        <f>O13</f>
        <v>0.1</v>
      </c>
      <c r="AL13" s="113"/>
      <c r="AM13" s="110">
        <f>IF(AL13/AK13&gt;100%,100%,AL13/AK13)</f>
        <v>0</v>
      </c>
      <c r="AN13" s="52"/>
      <c r="AO13" s="52"/>
      <c r="AP13" s="56">
        <f>P13</f>
        <v>0.1</v>
      </c>
      <c r="AQ13" s="68">
        <v>0.007</v>
      </c>
      <c r="AR13" s="110">
        <f>IF(AQ13/AP13&gt;100%,100%,AQ13/AP13)</f>
        <v>0.06999999999999999</v>
      </c>
      <c r="AS13" s="57" t="s">
        <v>187</v>
      </c>
    </row>
    <row r="14" spans="1:45" s="59" customFormat="1" ht="105">
      <c r="A14" s="52">
        <v>4</v>
      </c>
      <c r="B14" s="52" t="s">
        <v>48</v>
      </c>
      <c r="C14" s="52" t="s">
        <v>49</v>
      </c>
      <c r="D14" s="52" t="s">
        <v>211</v>
      </c>
      <c r="E14" s="53">
        <f t="shared" si="0"/>
        <v>0.04444444444444448</v>
      </c>
      <c r="F14" s="52" t="s">
        <v>50</v>
      </c>
      <c r="G14" s="52" t="s">
        <v>60</v>
      </c>
      <c r="H14" s="52" t="s">
        <v>61</v>
      </c>
      <c r="I14" s="52" t="s">
        <v>62</v>
      </c>
      <c r="J14" s="52" t="s">
        <v>63</v>
      </c>
      <c r="K14" s="52" t="s">
        <v>54</v>
      </c>
      <c r="L14" s="55">
        <v>0</v>
      </c>
      <c r="M14" s="55">
        <v>0</v>
      </c>
      <c r="N14" s="55">
        <v>0</v>
      </c>
      <c r="O14" s="55">
        <v>0.15</v>
      </c>
      <c r="P14" s="55">
        <v>0.15</v>
      </c>
      <c r="Q14" s="52" t="s">
        <v>55</v>
      </c>
      <c r="R14" s="52" t="s">
        <v>64</v>
      </c>
      <c r="S14" s="52" t="s">
        <v>65</v>
      </c>
      <c r="T14" s="52" t="s">
        <v>58</v>
      </c>
      <c r="U14" s="52" t="s">
        <v>66</v>
      </c>
      <c r="V14" s="56" t="s">
        <v>186</v>
      </c>
      <c r="W14" s="56" t="s">
        <v>186</v>
      </c>
      <c r="X14" s="56" t="s">
        <v>186</v>
      </c>
      <c r="Y14" s="57" t="s">
        <v>187</v>
      </c>
      <c r="Z14" s="57" t="s">
        <v>186</v>
      </c>
      <c r="AA14" s="56" t="s">
        <v>186</v>
      </c>
      <c r="AB14" s="56" t="s">
        <v>186</v>
      </c>
      <c r="AC14" s="56" t="s">
        <v>186</v>
      </c>
      <c r="AD14" s="57" t="s">
        <v>247</v>
      </c>
      <c r="AE14" s="57" t="s">
        <v>186</v>
      </c>
      <c r="AF14" s="58">
        <f aca="true" t="shared" si="1" ref="AF14:AF36">N14</f>
        <v>0</v>
      </c>
      <c r="AG14" s="113">
        <v>0</v>
      </c>
      <c r="AH14" s="110" t="e">
        <f>IF(AG14/AF14&gt;100%,100%,AG14/AF14)</f>
        <v>#DIV/0!</v>
      </c>
      <c r="AI14" s="52"/>
      <c r="AJ14" s="52"/>
      <c r="AK14" s="58">
        <f aca="true" t="shared" si="2" ref="AK14:AK36">O14</f>
        <v>0.15</v>
      </c>
      <c r="AL14" s="113">
        <v>0</v>
      </c>
      <c r="AM14" s="110">
        <f>IF(AL14/AK14&gt;100%,100%,AL14/AK14)</f>
        <v>0</v>
      </c>
      <c r="AN14" s="52"/>
      <c r="AO14" s="52"/>
      <c r="AP14" s="56">
        <f aca="true" t="shared" si="3" ref="AP14:AP36">P14</f>
        <v>0.15</v>
      </c>
      <c r="AQ14" s="56">
        <v>0</v>
      </c>
      <c r="AR14" s="110">
        <f aca="true" t="shared" si="4" ref="AR14:AR30">IF(AQ14/AP14&gt;100%,100%,AQ14/AP14)</f>
        <v>0</v>
      </c>
      <c r="AS14" s="57" t="s">
        <v>248</v>
      </c>
    </row>
    <row r="15" spans="1:45" s="75" customFormat="1" ht="139.5" customHeight="1">
      <c r="A15" s="67">
        <v>4</v>
      </c>
      <c r="B15" s="67" t="s">
        <v>48</v>
      </c>
      <c r="C15" s="67" t="s">
        <v>49</v>
      </c>
      <c r="D15" s="67" t="s">
        <v>291</v>
      </c>
      <c r="E15" s="71">
        <f t="shared" si="0"/>
        <v>0.04444444444444448</v>
      </c>
      <c r="F15" s="67" t="s">
        <v>67</v>
      </c>
      <c r="G15" s="67" t="s">
        <v>68</v>
      </c>
      <c r="H15" s="67" t="s">
        <v>69</v>
      </c>
      <c r="I15" s="67" t="s">
        <v>62</v>
      </c>
      <c r="J15" s="67" t="s">
        <v>53</v>
      </c>
      <c r="K15" s="67" t="s">
        <v>54</v>
      </c>
      <c r="L15" s="72">
        <v>0.05</v>
      </c>
      <c r="M15" s="72">
        <v>0.4</v>
      </c>
      <c r="N15" s="72">
        <v>0.8</v>
      </c>
      <c r="O15" s="72">
        <v>1</v>
      </c>
      <c r="P15" s="72">
        <v>1</v>
      </c>
      <c r="Q15" s="67" t="s">
        <v>55</v>
      </c>
      <c r="R15" s="67" t="s">
        <v>70</v>
      </c>
      <c r="S15" s="67" t="s">
        <v>71</v>
      </c>
      <c r="T15" s="67" t="s">
        <v>58</v>
      </c>
      <c r="U15" s="67" t="s">
        <v>72</v>
      </c>
      <c r="V15" s="73">
        <f aca="true" t="shared" si="5" ref="V15:V30">L15</f>
        <v>0.05</v>
      </c>
      <c r="W15" s="114">
        <v>0</v>
      </c>
      <c r="X15" s="114">
        <f>+W15/V15</f>
        <v>0</v>
      </c>
      <c r="Y15" s="115" t="s">
        <v>188</v>
      </c>
      <c r="Z15" s="115" t="s">
        <v>189</v>
      </c>
      <c r="AA15" s="73">
        <f aca="true" t="shared" si="6" ref="AA15:AA30">M15</f>
        <v>0.4</v>
      </c>
      <c r="AB15" s="116">
        <v>0.1304</v>
      </c>
      <c r="AC15" s="116">
        <f aca="true" t="shared" si="7" ref="AC15:AC36">IF(AB15/AA15&gt;100%,100%,AB15/AA15)</f>
        <v>0.32599999999999996</v>
      </c>
      <c r="AD15" s="67" t="s">
        <v>289</v>
      </c>
      <c r="AE15" s="67" t="s">
        <v>290</v>
      </c>
      <c r="AF15" s="74">
        <f t="shared" si="1"/>
        <v>0.8</v>
      </c>
      <c r="AG15" s="117"/>
      <c r="AH15" s="116">
        <f aca="true" t="shared" si="8" ref="AH15:AH29">IF(AG15/AF15&gt;100%,100%,AG15/AF15)</f>
        <v>0</v>
      </c>
      <c r="AI15" s="67"/>
      <c r="AJ15" s="67"/>
      <c r="AK15" s="74">
        <f t="shared" si="2"/>
        <v>1</v>
      </c>
      <c r="AL15" s="117"/>
      <c r="AM15" s="116">
        <f aca="true" t="shared" si="9" ref="AM15:AM29">IF(AL15/AK15&gt;100%,100%,AL15/AK15)</f>
        <v>0</v>
      </c>
      <c r="AN15" s="67"/>
      <c r="AO15" s="67"/>
      <c r="AP15" s="73">
        <f t="shared" si="3"/>
        <v>1</v>
      </c>
      <c r="AQ15" s="116">
        <v>0.1304</v>
      </c>
      <c r="AR15" s="116">
        <f t="shared" si="4"/>
        <v>0.1304</v>
      </c>
      <c r="AS15" s="67" t="s">
        <v>289</v>
      </c>
    </row>
    <row r="16" spans="1:45" s="59" customFormat="1" ht="165" customHeight="1">
      <c r="A16" s="52">
        <v>4</v>
      </c>
      <c r="B16" s="52" t="s">
        <v>48</v>
      </c>
      <c r="C16" s="52" t="s">
        <v>73</v>
      </c>
      <c r="D16" s="52" t="s">
        <v>212</v>
      </c>
      <c r="E16" s="53">
        <f t="shared" si="0"/>
        <v>0.04444444444444448</v>
      </c>
      <c r="F16" s="52" t="s">
        <v>50</v>
      </c>
      <c r="G16" s="52" t="s">
        <v>74</v>
      </c>
      <c r="H16" s="52" t="s">
        <v>75</v>
      </c>
      <c r="I16" s="55">
        <v>0.5</v>
      </c>
      <c r="J16" s="52" t="s">
        <v>53</v>
      </c>
      <c r="K16" s="52" t="s">
        <v>54</v>
      </c>
      <c r="L16" s="55">
        <v>0.15</v>
      </c>
      <c r="M16" s="55">
        <v>0.3</v>
      </c>
      <c r="N16" s="61">
        <v>0.45</v>
      </c>
      <c r="O16" s="61">
        <v>0.6</v>
      </c>
      <c r="P16" s="61">
        <v>0.6</v>
      </c>
      <c r="Q16" s="52" t="s">
        <v>76</v>
      </c>
      <c r="R16" s="52" t="s">
        <v>77</v>
      </c>
      <c r="S16" s="52" t="s">
        <v>78</v>
      </c>
      <c r="T16" s="52" t="s">
        <v>58</v>
      </c>
      <c r="U16" s="52" t="s">
        <v>79</v>
      </c>
      <c r="V16" s="56">
        <f t="shared" si="5"/>
        <v>0.15</v>
      </c>
      <c r="W16" s="118">
        <v>0.09</v>
      </c>
      <c r="X16" s="119">
        <f>+W16/V16</f>
        <v>0.6</v>
      </c>
      <c r="Y16" s="120" t="s">
        <v>190</v>
      </c>
      <c r="Z16" s="120" t="s">
        <v>173</v>
      </c>
      <c r="AA16" s="56">
        <f t="shared" si="6"/>
        <v>0.3</v>
      </c>
      <c r="AB16" s="110">
        <v>0.30867528069165256</v>
      </c>
      <c r="AC16" s="110">
        <f t="shared" si="7"/>
        <v>1</v>
      </c>
      <c r="AD16" s="52" t="s">
        <v>254</v>
      </c>
      <c r="AE16" s="52" t="s">
        <v>249</v>
      </c>
      <c r="AF16" s="58">
        <f t="shared" si="1"/>
        <v>0.45</v>
      </c>
      <c r="AG16" s="113"/>
      <c r="AH16" s="110">
        <f t="shared" si="8"/>
        <v>0</v>
      </c>
      <c r="AI16" s="52"/>
      <c r="AJ16" s="52"/>
      <c r="AK16" s="58">
        <f t="shared" si="2"/>
        <v>0.6</v>
      </c>
      <c r="AL16" s="113"/>
      <c r="AM16" s="110">
        <f t="shared" si="9"/>
        <v>0</v>
      </c>
      <c r="AN16" s="52"/>
      <c r="AO16" s="52"/>
      <c r="AP16" s="56">
        <f t="shared" si="3"/>
        <v>0.6</v>
      </c>
      <c r="AQ16" s="112">
        <v>0.30867528069165256</v>
      </c>
      <c r="AR16" s="110">
        <f t="shared" si="4"/>
        <v>0.5144588011527543</v>
      </c>
      <c r="AS16" s="60" t="s">
        <v>250</v>
      </c>
    </row>
    <row r="17" spans="1:45" s="59" customFormat="1" ht="240.75" customHeight="1">
      <c r="A17" s="52">
        <v>4</v>
      </c>
      <c r="B17" s="52" t="s">
        <v>48</v>
      </c>
      <c r="C17" s="52" t="s">
        <v>73</v>
      </c>
      <c r="D17" s="52" t="s">
        <v>213</v>
      </c>
      <c r="E17" s="53">
        <f t="shared" si="0"/>
        <v>0.04444444444444448</v>
      </c>
      <c r="F17" s="52" t="s">
        <v>50</v>
      </c>
      <c r="G17" s="52" t="s">
        <v>80</v>
      </c>
      <c r="H17" s="52" t="s">
        <v>81</v>
      </c>
      <c r="I17" s="55">
        <v>0.6</v>
      </c>
      <c r="J17" s="52" t="s">
        <v>53</v>
      </c>
      <c r="K17" s="52" t="s">
        <v>54</v>
      </c>
      <c r="L17" s="55">
        <v>0.15</v>
      </c>
      <c r="M17" s="55">
        <v>0.3</v>
      </c>
      <c r="N17" s="61">
        <v>0.45</v>
      </c>
      <c r="O17" s="61">
        <v>0.6</v>
      </c>
      <c r="P17" s="61">
        <v>0.6</v>
      </c>
      <c r="Q17" s="52" t="s">
        <v>76</v>
      </c>
      <c r="R17" s="52" t="s">
        <v>77</v>
      </c>
      <c r="S17" s="52" t="s">
        <v>78</v>
      </c>
      <c r="T17" s="52" t="s">
        <v>58</v>
      </c>
      <c r="U17" s="52" t="s">
        <v>79</v>
      </c>
      <c r="V17" s="56">
        <f t="shared" si="5"/>
        <v>0.15</v>
      </c>
      <c r="W17" s="121">
        <v>0.0326</v>
      </c>
      <c r="X17" s="118">
        <f>+W17/V17</f>
        <v>0.21733333333333332</v>
      </c>
      <c r="Y17" s="120" t="s">
        <v>169</v>
      </c>
      <c r="Z17" s="120" t="s">
        <v>174</v>
      </c>
      <c r="AA17" s="56">
        <f t="shared" si="6"/>
        <v>0.3</v>
      </c>
      <c r="AB17" s="110">
        <v>0.1129</v>
      </c>
      <c r="AC17" s="110">
        <f>IF(AB17/AA17&gt;100%,100%,AB17/AA17)</f>
        <v>0.37633333333333335</v>
      </c>
      <c r="AD17" s="52" t="s">
        <v>251</v>
      </c>
      <c r="AE17" s="52" t="s">
        <v>252</v>
      </c>
      <c r="AF17" s="58">
        <f t="shared" si="1"/>
        <v>0.45</v>
      </c>
      <c r="AG17" s="113"/>
      <c r="AH17" s="110">
        <f t="shared" si="8"/>
        <v>0</v>
      </c>
      <c r="AI17" s="52"/>
      <c r="AJ17" s="52"/>
      <c r="AK17" s="58">
        <f t="shared" si="2"/>
        <v>0.6</v>
      </c>
      <c r="AL17" s="113"/>
      <c r="AM17" s="110">
        <f t="shared" si="9"/>
        <v>0</v>
      </c>
      <c r="AN17" s="52"/>
      <c r="AO17" s="52"/>
      <c r="AP17" s="56">
        <f t="shared" si="3"/>
        <v>0.6</v>
      </c>
      <c r="AQ17" s="62">
        <v>0.1129</v>
      </c>
      <c r="AR17" s="110">
        <f>IF(AQ17/AP17&gt;100%,100%,AQ17/AP17)</f>
        <v>0.18816666666666668</v>
      </c>
      <c r="AS17" s="60" t="s">
        <v>253</v>
      </c>
    </row>
    <row r="18" spans="1:45" s="59" customFormat="1" ht="105">
      <c r="A18" s="52">
        <v>4</v>
      </c>
      <c r="B18" s="52" t="s">
        <v>48</v>
      </c>
      <c r="C18" s="52" t="s">
        <v>73</v>
      </c>
      <c r="D18" s="52" t="s">
        <v>214</v>
      </c>
      <c r="E18" s="53">
        <f t="shared" si="0"/>
        <v>0.04444444444444448</v>
      </c>
      <c r="F18" s="52" t="s">
        <v>67</v>
      </c>
      <c r="G18" s="52" t="s">
        <v>82</v>
      </c>
      <c r="H18" s="52" t="s">
        <v>83</v>
      </c>
      <c r="I18" s="52"/>
      <c r="J18" s="52" t="s">
        <v>53</v>
      </c>
      <c r="K18" s="52" t="s">
        <v>54</v>
      </c>
      <c r="L18" s="55">
        <v>0.1</v>
      </c>
      <c r="M18" s="55">
        <v>0.25</v>
      </c>
      <c r="N18" s="55">
        <v>0.65</v>
      </c>
      <c r="O18" s="55">
        <v>0.95</v>
      </c>
      <c r="P18" s="55">
        <v>0.95</v>
      </c>
      <c r="Q18" s="52" t="s">
        <v>76</v>
      </c>
      <c r="R18" s="52" t="s">
        <v>77</v>
      </c>
      <c r="S18" s="52" t="s">
        <v>78</v>
      </c>
      <c r="T18" s="52" t="s">
        <v>58</v>
      </c>
      <c r="U18" s="52" t="s">
        <v>84</v>
      </c>
      <c r="V18" s="56">
        <f t="shared" si="5"/>
        <v>0.1</v>
      </c>
      <c r="W18" s="118">
        <v>0.28</v>
      </c>
      <c r="X18" s="118">
        <v>1</v>
      </c>
      <c r="Y18" s="60" t="s">
        <v>191</v>
      </c>
      <c r="Z18" s="120" t="s">
        <v>175</v>
      </c>
      <c r="AA18" s="56">
        <f t="shared" si="6"/>
        <v>0.25</v>
      </c>
      <c r="AB18" s="110">
        <v>0.4127</v>
      </c>
      <c r="AC18" s="110">
        <f t="shared" si="7"/>
        <v>1</v>
      </c>
      <c r="AD18" s="52" t="s">
        <v>255</v>
      </c>
      <c r="AE18" s="52" t="s">
        <v>256</v>
      </c>
      <c r="AF18" s="58">
        <f t="shared" si="1"/>
        <v>0.65</v>
      </c>
      <c r="AG18" s="113"/>
      <c r="AH18" s="110">
        <f t="shared" si="8"/>
        <v>0</v>
      </c>
      <c r="AI18" s="52"/>
      <c r="AJ18" s="52"/>
      <c r="AK18" s="58">
        <f t="shared" si="2"/>
        <v>0.95</v>
      </c>
      <c r="AL18" s="113"/>
      <c r="AM18" s="110">
        <f t="shared" si="9"/>
        <v>0</v>
      </c>
      <c r="AN18" s="52"/>
      <c r="AO18" s="52"/>
      <c r="AP18" s="56">
        <f t="shared" si="3"/>
        <v>0.95</v>
      </c>
      <c r="AQ18" s="62">
        <v>0.4127</v>
      </c>
      <c r="AR18" s="110">
        <f>IF(AQ18/AP18&gt;100%,100%,AQ18/AP18)</f>
        <v>0.434421052631579</v>
      </c>
      <c r="AS18" s="60" t="s">
        <v>257</v>
      </c>
    </row>
    <row r="19" spans="1:45" s="59" customFormat="1" ht="105">
      <c r="A19" s="52">
        <v>4</v>
      </c>
      <c r="B19" s="52" t="s">
        <v>48</v>
      </c>
      <c r="C19" s="52" t="s">
        <v>73</v>
      </c>
      <c r="D19" s="63" t="s">
        <v>215</v>
      </c>
      <c r="E19" s="53">
        <f t="shared" si="0"/>
        <v>0.04444444444444448</v>
      </c>
      <c r="F19" s="52" t="s">
        <v>50</v>
      </c>
      <c r="G19" s="52" t="s">
        <v>85</v>
      </c>
      <c r="H19" s="52" t="s">
        <v>86</v>
      </c>
      <c r="I19" s="52"/>
      <c r="J19" s="52" t="s">
        <v>53</v>
      </c>
      <c r="K19" s="52" t="s">
        <v>54</v>
      </c>
      <c r="L19" s="55">
        <v>0.02</v>
      </c>
      <c r="M19" s="55">
        <v>0.1</v>
      </c>
      <c r="N19" s="55">
        <v>0.2</v>
      </c>
      <c r="O19" s="55">
        <v>0.4</v>
      </c>
      <c r="P19" s="55">
        <v>0.4</v>
      </c>
      <c r="Q19" s="52" t="s">
        <v>76</v>
      </c>
      <c r="R19" s="52" t="s">
        <v>77</v>
      </c>
      <c r="S19" s="52" t="s">
        <v>78</v>
      </c>
      <c r="T19" s="52" t="s">
        <v>58</v>
      </c>
      <c r="U19" s="52" t="s">
        <v>84</v>
      </c>
      <c r="V19" s="56">
        <f t="shared" si="5"/>
        <v>0.02</v>
      </c>
      <c r="W19" s="118">
        <v>0.12</v>
      </c>
      <c r="X19" s="118">
        <v>1</v>
      </c>
      <c r="Y19" s="120" t="s">
        <v>192</v>
      </c>
      <c r="Z19" s="120" t="s">
        <v>176</v>
      </c>
      <c r="AA19" s="56">
        <f t="shared" si="6"/>
        <v>0.1</v>
      </c>
      <c r="AB19" s="110">
        <v>0.2141</v>
      </c>
      <c r="AC19" s="110">
        <f t="shared" si="7"/>
        <v>1</v>
      </c>
      <c r="AD19" s="52" t="s">
        <v>258</v>
      </c>
      <c r="AE19" s="52" t="s">
        <v>261</v>
      </c>
      <c r="AF19" s="58">
        <f t="shared" si="1"/>
        <v>0.2</v>
      </c>
      <c r="AG19" s="113"/>
      <c r="AH19" s="110">
        <f t="shared" si="8"/>
        <v>0</v>
      </c>
      <c r="AI19" s="52"/>
      <c r="AJ19" s="52"/>
      <c r="AK19" s="58">
        <f t="shared" si="2"/>
        <v>0.4</v>
      </c>
      <c r="AL19" s="113"/>
      <c r="AM19" s="110">
        <f t="shared" si="9"/>
        <v>0</v>
      </c>
      <c r="AN19" s="52"/>
      <c r="AO19" s="52"/>
      <c r="AP19" s="56">
        <f t="shared" si="3"/>
        <v>0.4</v>
      </c>
      <c r="AQ19" s="112">
        <v>0.2141</v>
      </c>
      <c r="AR19" s="110">
        <f t="shared" si="4"/>
        <v>0.53525</v>
      </c>
      <c r="AS19" s="120" t="s">
        <v>259</v>
      </c>
    </row>
    <row r="20" spans="1:45" s="59" customFormat="1" ht="120.75" customHeight="1">
      <c r="A20" s="52">
        <v>4</v>
      </c>
      <c r="B20" s="52" t="s">
        <v>48</v>
      </c>
      <c r="C20" s="52" t="s">
        <v>73</v>
      </c>
      <c r="D20" s="63" t="s">
        <v>216</v>
      </c>
      <c r="E20" s="53">
        <f t="shared" si="0"/>
        <v>0.04444444444444448</v>
      </c>
      <c r="F20" s="52" t="s">
        <v>67</v>
      </c>
      <c r="G20" s="52" t="s">
        <v>87</v>
      </c>
      <c r="H20" s="52" t="s">
        <v>88</v>
      </c>
      <c r="I20" s="52"/>
      <c r="J20" s="52" t="s">
        <v>63</v>
      </c>
      <c r="K20" s="52" t="s">
        <v>54</v>
      </c>
      <c r="L20" s="55">
        <v>0.95</v>
      </c>
      <c r="M20" s="55">
        <v>0.95</v>
      </c>
      <c r="N20" s="55">
        <v>0.95</v>
      </c>
      <c r="O20" s="55">
        <v>0.95</v>
      </c>
      <c r="P20" s="55">
        <v>0.95</v>
      </c>
      <c r="Q20" s="52" t="s">
        <v>76</v>
      </c>
      <c r="R20" s="52" t="s">
        <v>77</v>
      </c>
      <c r="S20" s="52" t="s">
        <v>89</v>
      </c>
      <c r="T20" s="63" t="s">
        <v>58</v>
      </c>
      <c r="U20" s="64" t="s">
        <v>90</v>
      </c>
      <c r="V20" s="65">
        <f t="shared" si="5"/>
        <v>0.95</v>
      </c>
      <c r="W20" s="122">
        <v>1</v>
      </c>
      <c r="X20" s="118">
        <v>1</v>
      </c>
      <c r="Y20" s="120" t="s">
        <v>193</v>
      </c>
      <c r="Z20" s="120" t="s">
        <v>194</v>
      </c>
      <c r="AA20" s="56">
        <f t="shared" si="6"/>
        <v>0.95</v>
      </c>
      <c r="AB20" s="110">
        <v>0.9879</v>
      </c>
      <c r="AC20" s="110">
        <f t="shared" si="7"/>
        <v>1</v>
      </c>
      <c r="AD20" s="52" t="s">
        <v>260</v>
      </c>
      <c r="AE20" s="52" t="s">
        <v>262</v>
      </c>
      <c r="AF20" s="58">
        <f t="shared" si="1"/>
        <v>0.95</v>
      </c>
      <c r="AG20" s="113"/>
      <c r="AH20" s="110">
        <f t="shared" si="8"/>
        <v>0</v>
      </c>
      <c r="AI20" s="52"/>
      <c r="AJ20" s="52"/>
      <c r="AK20" s="58">
        <f t="shared" si="2"/>
        <v>0.95</v>
      </c>
      <c r="AL20" s="113"/>
      <c r="AM20" s="110">
        <f t="shared" si="9"/>
        <v>0</v>
      </c>
      <c r="AN20" s="52"/>
      <c r="AO20" s="52"/>
      <c r="AP20" s="56">
        <f t="shared" si="3"/>
        <v>0.95</v>
      </c>
      <c r="AQ20" s="112">
        <v>0.9879</v>
      </c>
      <c r="AR20" s="110">
        <f t="shared" si="4"/>
        <v>1</v>
      </c>
      <c r="AS20" s="52" t="s">
        <v>260</v>
      </c>
    </row>
    <row r="21" spans="1:45" s="59" customFormat="1" ht="90">
      <c r="A21" s="52">
        <v>4</v>
      </c>
      <c r="B21" s="52" t="s">
        <v>48</v>
      </c>
      <c r="C21" s="52" t="s">
        <v>73</v>
      </c>
      <c r="D21" s="52" t="s">
        <v>217</v>
      </c>
      <c r="E21" s="53">
        <f t="shared" si="0"/>
        <v>0.04444444444444448</v>
      </c>
      <c r="F21" s="52" t="s">
        <v>50</v>
      </c>
      <c r="G21" s="52" t="s">
        <v>91</v>
      </c>
      <c r="H21" s="52" t="s">
        <v>92</v>
      </c>
      <c r="I21" s="52"/>
      <c r="J21" s="52" t="s">
        <v>63</v>
      </c>
      <c r="K21" s="52" t="s">
        <v>54</v>
      </c>
      <c r="L21" s="55">
        <v>1</v>
      </c>
      <c r="M21" s="55">
        <v>1</v>
      </c>
      <c r="N21" s="55">
        <v>1</v>
      </c>
      <c r="O21" s="55">
        <v>1</v>
      </c>
      <c r="P21" s="55">
        <v>1</v>
      </c>
      <c r="Q21" s="52" t="s">
        <v>76</v>
      </c>
      <c r="R21" s="67" t="s">
        <v>77</v>
      </c>
      <c r="S21" s="67" t="s">
        <v>93</v>
      </c>
      <c r="T21" s="67" t="s">
        <v>58</v>
      </c>
      <c r="U21" s="67" t="s">
        <v>94</v>
      </c>
      <c r="V21" s="56">
        <f t="shared" si="5"/>
        <v>1</v>
      </c>
      <c r="W21" s="118">
        <v>0.89</v>
      </c>
      <c r="X21" s="118">
        <f>+W21/V21</f>
        <v>0.89</v>
      </c>
      <c r="Y21" s="60" t="s">
        <v>195</v>
      </c>
      <c r="Z21" s="120" t="s">
        <v>177</v>
      </c>
      <c r="AA21" s="56">
        <f t="shared" si="6"/>
        <v>1</v>
      </c>
      <c r="AB21" s="110">
        <v>0.9333</v>
      </c>
      <c r="AC21" s="110">
        <f t="shared" si="7"/>
        <v>0.9333</v>
      </c>
      <c r="AD21" s="60" t="s">
        <v>263</v>
      </c>
      <c r="AE21" s="52" t="s">
        <v>244</v>
      </c>
      <c r="AF21" s="58">
        <f t="shared" si="1"/>
        <v>1</v>
      </c>
      <c r="AG21" s="113"/>
      <c r="AH21" s="110">
        <f t="shared" si="8"/>
        <v>0</v>
      </c>
      <c r="AI21" s="52"/>
      <c r="AJ21" s="52"/>
      <c r="AK21" s="58">
        <f t="shared" si="2"/>
        <v>1</v>
      </c>
      <c r="AL21" s="113"/>
      <c r="AM21" s="110">
        <f t="shared" si="9"/>
        <v>0</v>
      </c>
      <c r="AN21" s="52"/>
      <c r="AO21" s="52"/>
      <c r="AP21" s="56">
        <f t="shared" si="3"/>
        <v>1</v>
      </c>
      <c r="AQ21" s="112">
        <f>(89%*25%)+(93.33%*25%)</f>
        <v>0.45582500000000004</v>
      </c>
      <c r="AR21" s="110">
        <f t="shared" si="4"/>
        <v>0.45582500000000004</v>
      </c>
      <c r="AS21" s="60" t="s">
        <v>292</v>
      </c>
    </row>
    <row r="22" spans="1:45" s="59" customFormat="1" ht="135">
      <c r="A22" s="52">
        <v>4</v>
      </c>
      <c r="B22" s="52" t="s">
        <v>48</v>
      </c>
      <c r="C22" s="52" t="s">
        <v>73</v>
      </c>
      <c r="D22" s="52" t="s">
        <v>218</v>
      </c>
      <c r="E22" s="53">
        <f t="shared" si="0"/>
        <v>0.04444444444444448</v>
      </c>
      <c r="F22" s="52" t="s">
        <v>50</v>
      </c>
      <c r="G22" s="52" t="s">
        <v>95</v>
      </c>
      <c r="H22" s="52" t="s">
        <v>96</v>
      </c>
      <c r="I22" s="52"/>
      <c r="J22" s="52" t="s">
        <v>63</v>
      </c>
      <c r="K22" s="52" t="s">
        <v>54</v>
      </c>
      <c r="L22" s="55">
        <v>0.95</v>
      </c>
      <c r="M22" s="55">
        <v>0.95</v>
      </c>
      <c r="N22" s="55">
        <v>0.95</v>
      </c>
      <c r="O22" s="55">
        <v>0.95</v>
      </c>
      <c r="P22" s="55">
        <v>0.95</v>
      </c>
      <c r="Q22" s="52" t="s">
        <v>76</v>
      </c>
      <c r="R22" s="52" t="s">
        <v>97</v>
      </c>
      <c r="S22" s="52" t="s">
        <v>203</v>
      </c>
      <c r="T22" s="52" t="s">
        <v>58</v>
      </c>
      <c r="U22" s="52" t="s">
        <v>204</v>
      </c>
      <c r="V22" s="56">
        <f t="shared" si="5"/>
        <v>0.95</v>
      </c>
      <c r="W22" s="118">
        <v>1</v>
      </c>
      <c r="X22" s="118">
        <v>1</v>
      </c>
      <c r="Y22" s="120" t="s">
        <v>196</v>
      </c>
      <c r="Z22" s="120" t="s">
        <v>197</v>
      </c>
      <c r="AA22" s="56">
        <f t="shared" si="6"/>
        <v>0.95</v>
      </c>
      <c r="AB22" s="123">
        <v>1</v>
      </c>
      <c r="AC22" s="110">
        <f t="shared" si="7"/>
        <v>1</v>
      </c>
      <c r="AD22" s="120" t="s">
        <v>264</v>
      </c>
      <c r="AE22" s="52" t="s">
        <v>243</v>
      </c>
      <c r="AF22" s="58">
        <f t="shared" si="1"/>
        <v>0.95</v>
      </c>
      <c r="AG22" s="113"/>
      <c r="AH22" s="110">
        <f t="shared" si="8"/>
        <v>0</v>
      </c>
      <c r="AI22" s="52"/>
      <c r="AJ22" s="52"/>
      <c r="AK22" s="58">
        <f t="shared" si="2"/>
        <v>0.95</v>
      </c>
      <c r="AL22" s="113"/>
      <c r="AM22" s="110">
        <f t="shared" si="9"/>
        <v>0</v>
      </c>
      <c r="AN22" s="52"/>
      <c r="AO22" s="52"/>
      <c r="AP22" s="56">
        <f t="shared" si="3"/>
        <v>0.95</v>
      </c>
      <c r="AQ22" s="66">
        <f>(100%*25%)+(100%*25%)</f>
        <v>0.5</v>
      </c>
      <c r="AR22" s="110">
        <f t="shared" si="4"/>
        <v>0.5263157894736842</v>
      </c>
      <c r="AS22" s="120" t="s">
        <v>265</v>
      </c>
    </row>
    <row r="23" spans="1:45" s="25" customFormat="1" ht="78" customHeight="1">
      <c r="A23" s="81">
        <v>4</v>
      </c>
      <c r="B23" s="81" t="s">
        <v>48</v>
      </c>
      <c r="C23" s="81" t="s">
        <v>99</v>
      </c>
      <c r="D23" s="81" t="s">
        <v>219</v>
      </c>
      <c r="E23" s="4">
        <f t="shared" si="0"/>
        <v>0.04444444444444448</v>
      </c>
      <c r="F23" s="81" t="s">
        <v>67</v>
      </c>
      <c r="G23" s="81" t="s">
        <v>100</v>
      </c>
      <c r="H23" s="81" t="s">
        <v>101</v>
      </c>
      <c r="I23" s="81"/>
      <c r="J23" s="81" t="s">
        <v>102</v>
      </c>
      <c r="K23" s="81" t="s">
        <v>103</v>
      </c>
      <c r="L23" s="5">
        <v>1920</v>
      </c>
      <c r="M23" s="5">
        <v>1920</v>
      </c>
      <c r="N23" s="5">
        <v>1920</v>
      </c>
      <c r="O23" s="5">
        <v>1920</v>
      </c>
      <c r="P23" s="6">
        <f>SUM(L23:O23)</f>
        <v>7680</v>
      </c>
      <c r="Q23" s="81" t="s">
        <v>76</v>
      </c>
      <c r="R23" s="81" t="s">
        <v>104</v>
      </c>
      <c r="S23" s="81" t="s">
        <v>98</v>
      </c>
      <c r="T23" s="81" t="s">
        <v>58</v>
      </c>
      <c r="U23" s="81" t="s">
        <v>98</v>
      </c>
      <c r="V23" s="32">
        <f t="shared" si="5"/>
        <v>1920</v>
      </c>
      <c r="W23" s="32">
        <v>2618</v>
      </c>
      <c r="X23" s="124">
        <v>1</v>
      </c>
      <c r="Y23" s="125" t="s">
        <v>198</v>
      </c>
      <c r="Z23" s="125" t="s">
        <v>184</v>
      </c>
      <c r="AA23" s="32">
        <f t="shared" si="6"/>
        <v>1920</v>
      </c>
      <c r="AB23" s="126">
        <v>3537</v>
      </c>
      <c r="AC23" s="110">
        <f t="shared" si="7"/>
        <v>1</v>
      </c>
      <c r="AD23" s="81" t="s">
        <v>233</v>
      </c>
      <c r="AE23" s="81" t="s">
        <v>266</v>
      </c>
      <c r="AF23" s="5">
        <f t="shared" si="1"/>
        <v>1920</v>
      </c>
      <c r="AG23" s="127"/>
      <c r="AH23" s="128">
        <f t="shared" si="8"/>
        <v>0</v>
      </c>
      <c r="AI23" s="81"/>
      <c r="AJ23" s="81"/>
      <c r="AK23" s="26">
        <f t="shared" si="2"/>
        <v>1920</v>
      </c>
      <c r="AL23" s="127"/>
      <c r="AM23" s="128">
        <f t="shared" si="9"/>
        <v>0</v>
      </c>
      <c r="AN23" s="81"/>
      <c r="AO23" s="81"/>
      <c r="AP23" s="32">
        <f t="shared" si="3"/>
        <v>7680</v>
      </c>
      <c r="AQ23" s="41">
        <f>2618+3537</f>
        <v>6155</v>
      </c>
      <c r="AR23" s="110">
        <f t="shared" si="4"/>
        <v>0.8014322916666666</v>
      </c>
      <c r="AS23" s="125" t="s">
        <v>267</v>
      </c>
    </row>
    <row r="24" spans="1:45" s="25" customFormat="1" ht="60">
      <c r="A24" s="81">
        <v>4</v>
      </c>
      <c r="B24" s="81" t="s">
        <v>48</v>
      </c>
      <c r="C24" s="81" t="s">
        <v>99</v>
      </c>
      <c r="D24" s="81" t="s">
        <v>220</v>
      </c>
      <c r="E24" s="4">
        <f t="shared" si="0"/>
        <v>0.04444444444444448</v>
      </c>
      <c r="F24" s="81" t="s">
        <v>50</v>
      </c>
      <c r="G24" s="81" t="s">
        <v>105</v>
      </c>
      <c r="H24" s="81" t="s">
        <v>106</v>
      </c>
      <c r="I24" s="81"/>
      <c r="J24" s="81" t="s">
        <v>102</v>
      </c>
      <c r="K24" s="81" t="s">
        <v>104</v>
      </c>
      <c r="L24" s="5">
        <v>960</v>
      </c>
      <c r="M24" s="5">
        <v>960</v>
      </c>
      <c r="N24" s="5">
        <v>960</v>
      </c>
      <c r="O24" s="5">
        <v>960</v>
      </c>
      <c r="P24" s="6">
        <f>SUM(L24:O24)</f>
        <v>3840</v>
      </c>
      <c r="Q24" s="81" t="s">
        <v>76</v>
      </c>
      <c r="R24" s="81" t="s">
        <v>104</v>
      </c>
      <c r="S24" s="81" t="s">
        <v>98</v>
      </c>
      <c r="T24" s="81" t="s">
        <v>58</v>
      </c>
      <c r="U24" s="81" t="s">
        <v>98</v>
      </c>
      <c r="V24" s="32">
        <f t="shared" si="5"/>
        <v>960</v>
      </c>
      <c r="W24" s="32">
        <v>2256</v>
      </c>
      <c r="X24" s="124">
        <v>1</v>
      </c>
      <c r="Y24" s="125" t="s">
        <v>199</v>
      </c>
      <c r="Z24" s="125" t="s">
        <v>185</v>
      </c>
      <c r="AA24" s="32">
        <f t="shared" si="6"/>
        <v>960</v>
      </c>
      <c r="AB24" s="126">
        <v>1939</v>
      </c>
      <c r="AC24" s="110">
        <f t="shared" si="7"/>
        <v>1</v>
      </c>
      <c r="AD24" s="125" t="s">
        <v>237</v>
      </c>
      <c r="AE24" s="81" t="s">
        <v>234</v>
      </c>
      <c r="AF24" s="5">
        <f t="shared" si="1"/>
        <v>960</v>
      </c>
      <c r="AG24" s="127"/>
      <c r="AH24" s="128">
        <f t="shared" si="8"/>
        <v>0</v>
      </c>
      <c r="AI24" s="81"/>
      <c r="AJ24" s="81"/>
      <c r="AK24" s="26">
        <f t="shared" si="2"/>
        <v>960</v>
      </c>
      <c r="AL24" s="127"/>
      <c r="AM24" s="128">
        <f t="shared" si="9"/>
        <v>0</v>
      </c>
      <c r="AN24" s="81"/>
      <c r="AO24" s="81"/>
      <c r="AP24" s="32">
        <f t="shared" si="3"/>
        <v>3840</v>
      </c>
      <c r="AQ24" s="41">
        <f>2256+1939</f>
        <v>4195</v>
      </c>
      <c r="AR24" s="110">
        <f t="shared" si="4"/>
        <v>1</v>
      </c>
      <c r="AS24" s="125" t="s">
        <v>268</v>
      </c>
    </row>
    <row r="25" spans="1:45" s="25" customFormat="1" ht="60">
      <c r="A25" s="81">
        <v>4</v>
      </c>
      <c r="B25" s="81" t="s">
        <v>48</v>
      </c>
      <c r="C25" s="81" t="s">
        <v>99</v>
      </c>
      <c r="D25" s="81" t="s">
        <v>221</v>
      </c>
      <c r="E25" s="4">
        <f t="shared" si="0"/>
        <v>0.04444444444444448</v>
      </c>
      <c r="F25" s="81" t="s">
        <v>50</v>
      </c>
      <c r="G25" s="81" t="s">
        <v>109</v>
      </c>
      <c r="H25" s="81" t="s">
        <v>110</v>
      </c>
      <c r="I25" s="81"/>
      <c r="J25" s="81" t="s">
        <v>102</v>
      </c>
      <c r="K25" s="81" t="s">
        <v>107</v>
      </c>
      <c r="L25" s="7">
        <v>14</v>
      </c>
      <c r="M25" s="7">
        <v>23</v>
      </c>
      <c r="N25" s="7">
        <v>23</v>
      </c>
      <c r="O25" s="7">
        <v>14</v>
      </c>
      <c r="P25" s="6">
        <f aca="true" t="shared" si="10" ref="P25:P30">SUM(L25:O25)</f>
        <v>74</v>
      </c>
      <c r="Q25" s="81" t="s">
        <v>76</v>
      </c>
      <c r="R25" s="81" t="s">
        <v>111</v>
      </c>
      <c r="S25" s="81" t="s">
        <v>108</v>
      </c>
      <c r="T25" s="81" t="s">
        <v>58</v>
      </c>
      <c r="U25" s="81" t="s">
        <v>108</v>
      </c>
      <c r="V25" s="32">
        <f t="shared" si="5"/>
        <v>14</v>
      </c>
      <c r="W25" s="129">
        <v>1</v>
      </c>
      <c r="X25" s="124">
        <f aca="true" t="shared" si="11" ref="X25:X30">+W25/V25</f>
        <v>0.07142857142857142</v>
      </c>
      <c r="Y25" s="125" t="s">
        <v>200</v>
      </c>
      <c r="Z25" s="125" t="s">
        <v>178</v>
      </c>
      <c r="AA25" s="32">
        <f t="shared" si="6"/>
        <v>23</v>
      </c>
      <c r="AB25" s="126">
        <v>11</v>
      </c>
      <c r="AC25" s="110">
        <f t="shared" si="7"/>
        <v>0.4782608695652174</v>
      </c>
      <c r="AD25" s="125" t="s">
        <v>270</v>
      </c>
      <c r="AE25" s="81" t="s">
        <v>235</v>
      </c>
      <c r="AF25" s="5">
        <f t="shared" si="1"/>
        <v>23</v>
      </c>
      <c r="AG25" s="127"/>
      <c r="AH25" s="128">
        <f t="shared" si="8"/>
        <v>0</v>
      </c>
      <c r="AI25" s="81"/>
      <c r="AJ25" s="81"/>
      <c r="AK25" s="26">
        <f t="shared" si="2"/>
        <v>14</v>
      </c>
      <c r="AL25" s="127"/>
      <c r="AM25" s="128">
        <f t="shared" si="9"/>
        <v>0</v>
      </c>
      <c r="AN25" s="81"/>
      <c r="AO25" s="81"/>
      <c r="AP25" s="32">
        <f t="shared" si="3"/>
        <v>74</v>
      </c>
      <c r="AQ25" s="129">
        <v>12</v>
      </c>
      <c r="AR25" s="110">
        <f t="shared" si="4"/>
        <v>0.16216216216216217</v>
      </c>
      <c r="AS25" s="81" t="s">
        <v>269</v>
      </c>
    </row>
    <row r="26" spans="1:45" s="25" customFormat="1" ht="60">
      <c r="A26" s="81">
        <v>4</v>
      </c>
      <c r="B26" s="81" t="s">
        <v>48</v>
      </c>
      <c r="C26" s="81" t="s">
        <v>99</v>
      </c>
      <c r="D26" s="81" t="s">
        <v>222</v>
      </c>
      <c r="E26" s="4">
        <f t="shared" si="0"/>
        <v>0.04444444444444448</v>
      </c>
      <c r="F26" s="81" t="s">
        <v>67</v>
      </c>
      <c r="G26" s="81" t="s">
        <v>112</v>
      </c>
      <c r="H26" s="81" t="s">
        <v>113</v>
      </c>
      <c r="I26" s="81"/>
      <c r="J26" s="81" t="s">
        <v>102</v>
      </c>
      <c r="K26" s="81" t="s">
        <v>111</v>
      </c>
      <c r="L26" s="7">
        <v>33</v>
      </c>
      <c r="M26" s="7">
        <v>53</v>
      </c>
      <c r="N26" s="7">
        <v>53</v>
      </c>
      <c r="O26" s="7">
        <v>33</v>
      </c>
      <c r="P26" s="6">
        <f t="shared" si="10"/>
        <v>172</v>
      </c>
      <c r="Q26" s="81" t="s">
        <v>76</v>
      </c>
      <c r="R26" s="81" t="s">
        <v>111</v>
      </c>
      <c r="S26" s="81" t="s">
        <v>108</v>
      </c>
      <c r="T26" s="81" t="s">
        <v>58</v>
      </c>
      <c r="U26" s="81" t="s">
        <v>108</v>
      </c>
      <c r="V26" s="32">
        <f t="shared" si="5"/>
        <v>33</v>
      </c>
      <c r="W26" s="129">
        <v>13</v>
      </c>
      <c r="X26" s="124">
        <f t="shared" si="11"/>
        <v>0.3939393939393939</v>
      </c>
      <c r="Y26" s="125" t="s">
        <v>201</v>
      </c>
      <c r="Z26" s="125" t="s">
        <v>179</v>
      </c>
      <c r="AA26" s="32">
        <f t="shared" si="6"/>
        <v>53</v>
      </c>
      <c r="AB26" s="126">
        <v>3</v>
      </c>
      <c r="AC26" s="110">
        <f t="shared" si="7"/>
        <v>0.05660377358490566</v>
      </c>
      <c r="AD26" s="125" t="s">
        <v>271</v>
      </c>
      <c r="AE26" s="81" t="s">
        <v>236</v>
      </c>
      <c r="AF26" s="5">
        <f t="shared" si="1"/>
        <v>53</v>
      </c>
      <c r="AG26" s="127"/>
      <c r="AH26" s="128">
        <f t="shared" si="8"/>
        <v>0</v>
      </c>
      <c r="AI26" s="81"/>
      <c r="AJ26" s="81"/>
      <c r="AK26" s="26">
        <f t="shared" si="2"/>
        <v>33</v>
      </c>
      <c r="AL26" s="127"/>
      <c r="AM26" s="128">
        <f t="shared" si="9"/>
        <v>0</v>
      </c>
      <c r="AN26" s="81"/>
      <c r="AO26" s="81"/>
      <c r="AP26" s="32">
        <f t="shared" si="3"/>
        <v>172</v>
      </c>
      <c r="AQ26" s="129">
        <v>16</v>
      </c>
      <c r="AR26" s="110">
        <f t="shared" si="4"/>
        <v>0.09302325581395349</v>
      </c>
      <c r="AS26" s="125" t="s">
        <v>272</v>
      </c>
    </row>
    <row r="27" spans="1:45" s="25" customFormat="1" ht="105">
      <c r="A27" s="81">
        <v>4</v>
      </c>
      <c r="B27" s="81" t="s">
        <v>48</v>
      </c>
      <c r="C27" s="81" t="s">
        <v>99</v>
      </c>
      <c r="D27" s="81" t="s">
        <v>223</v>
      </c>
      <c r="E27" s="4">
        <f t="shared" si="0"/>
        <v>0.04444444444444448</v>
      </c>
      <c r="F27" s="81" t="s">
        <v>67</v>
      </c>
      <c r="G27" s="81" t="s">
        <v>116</v>
      </c>
      <c r="H27" s="81" t="s">
        <v>117</v>
      </c>
      <c r="I27" s="81"/>
      <c r="J27" s="81" t="s">
        <v>102</v>
      </c>
      <c r="K27" s="81" t="s">
        <v>118</v>
      </c>
      <c r="L27" s="7">
        <v>16</v>
      </c>
      <c r="M27" s="7">
        <v>18</v>
      </c>
      <c r="N27" s="7">
        <v>18</v>
      </c>
      <c r="O27" s="7">
        <v>18</v>
      </c>
      <c r="P27" s="6">
        <f t="shared" si="10"/>
        <v>70</v>
      </c>
      <c r="Q27" s="81" t="s">
        <v>76</v>
      </c>
      <c r="R27" s="81" t="s">
        <v>114</v>
      </c>
      <c r="S27" s="81" t="s">
        <v>115</v>
      </c>
      <c r="T27" s="81" t="s">
        <v>58</v>
      </c>
      <c r="U27" s="81" t="s">
        <v>114</v>
      </c>
      <c r="V27" s="32">
        <f t="shared" si="5"/>
        <v>16</v>
      </c>
      <c r="W27" s="129">
        <v>17</v>
      </c>
      <c r="X27" s="124">
        <v>1</v>
      </c>
      <c r="Y27" s="125" t="s">
        <v>171</v>
      </c>
      <c r="Z27" s="125" t="s">
        <v>180</v>
      </c>
      <c r="AA27" s="32">
        <f t="shared" si="6"/>
        <v>18</v>
      </c>
      <c r="AB27" s="126">
        <v>18</v>
      </c>
      <c r="AC27" s="110">
        <f t="shared" si="7"/>
        <v>1</v>
      </c>
      <c r="AD27" s="125" t="s">
        <v>277</v>
      </c>
      <c r="AE27" s="81" t="s">
        <v>238</v>
      </c>
      <c r="AF27" s="5">
        <f t="shared" si="1"/>
        <v>18</v>
      </c>
      <c r="AG27" s="127"/>
      <c r="AH27" s="128">
        <f t="shared" si="8"/>
        <v>0</v>
      </c>
      <c r="AI27" s="81"/>
      <c r="AJ27" s="81"/>
      <c r="AK27" s="26">
        <f t="shared" si="2"/>
        <v>18</v>
      </c>
      <c r="AL27" s="127"/>
      <c r="AM27" s="128">
        <f t="shared" si="9"/>
        <v>0</v>
      </c>
      <c r="AN27" s="81"/>
      <c r="AO27" s="81"/>
      <c r="AP27" s="32">
        <f t="shared" si="3"/>
        <v>70</v>
      </c>
      <c r="AQ27" s="129">
        <f>17+18</f>
        <v>35</v>
      </c>
      <c r="AR27" s="110">
        <f t="shared" si="4"/>
        <v>0.5</v>
      </c>
      <c r="AS27" s="125" t="s">
        <v>274</v>
      </c>
    </row>
    <row r="28" spans="1:45" s="25" customFormat="1" ht="120">
      <c r="A28" s="81">
        <v>4</v>
      </c>
      <c r="B28" s="81" t="s">
        <v>48</v>
      </c>
      <c r="C28" s="81" t="s">
        <v>99</v>
      </c>
      <c r="D28" s="81" t="s">
        <v>224</v>
      </c>
      <c r="E28" s="4">
        <f t="shared" si="0"/>
        <v>0.04444444444444448</v>
      </c>
      <c r="F28" s="81" t="s">
        <v>67</v>
      </c>
      <c r="G28" s="81" t="s">
        <v>119</v>
      </c>
      <c r="H28" s="81" t="s">
        <v>120</v>
      </c>
      <c r="I28" s="81"/>
      <c r="J28" s="81" t="s">
        <v>102</v>
      </c>
      <c r="K28" s="81" t="s">
        <v>118</v>
      </c>
      <c r="L28" s="7">
        <v>16</v>
      </c>
      <c r="M28" s="7">
        <v>24</v>
      </c>
      <c r="N28" s="7">
        <v>24</v>
      </c>
      <c r="O28" s="7">
        <v>24</v>
      </c>
      <c r="P28" s="6">
        <f t="shared" si="10"/>
        <v>88</v>
      </c>
      <c r="Q28" s="81" t="s">
        <v>76</v>
      </c>
      <c r="R28" s="81" t="s">
        <v>114</v>
      </c>
      <c r="S28" s="81" t="s">
        <v>115</v>
      </c>
      <c r="T28" s="81" t="s">
        <v>58</v>
      </c>
      <c r="U28" s="81" t="s">
        <v>114</v>
      </c>
      <c r="V28" s="32">
        <f t="shared" si="5"/>
        <v>16</v>
      </c>
      <c r="W28" s="129">
        <v>30</v>
      </c>
      <c r="X28" s="124">
        <v>1</v>
      </c>
      <c r="Y28" s="125" t="s">
        <v>170</v>
      </c>
      <c r="Z28" s="125" t="s">
        <v>181</v>
      </c>
      <c r="AA28" s="32">
        <f t="shared" si="6"/>
        <v>24</v>
      </c>
      <c r="AB28" s="126">
        <v>26</v>
      </c>
      <c r="AC28" s="110">
        <f t="shared" si="7"/>
        <v>1</v>
      </c>
      <c r="AD28" s="125" t="s">
        <v>278</v>
      </c>
      <c r="AE28" s="81" t="s">
        <v>239</v>
      </c>
      <c r="AF28" s="5">
        <f t="shared" si="1"/>
        <v>24</v>
      </c>
      <c r="AG28" s="127"/>
      <c r="AH28" s="128">
        <f t="shared" si="8"/>
        <v>0</v>
      </c>
      <c r="AI28" s="81"/>
      <c r="AJ28" s="81"/>
      <c r="AK28" s="26">
        <f t="shared" si="2"/>
        <v>24</v>
      </c>
      <c r="AL28" s="127"/>
      <c r="AM28" s="128">
        <f t="shared" si="9"/>
        <v>0</v>
      </c>
      <c r="AN28" s="81"/>
      <c r="AO28" s="81"/>
      <c r="AP28" s="32">
        <f t="shared" si="3"/>
        <v>88</v>
      </c>
      <c r="AQ28" s="129">
        <f>30+26</f>
        <v>56</v>
      </c>
      <c r="AR28" s="110">
        <f t="shared" si="4"/>
        <v>0.6363636363636364</v>
      </c>
      <c r="AS28" s="125" t="s">
        <v>275</v>
      </c>
    </row>
    <row r="29" spans="1:45" s="25" customFormat="1" ht="105">
      <c r="A29" s="81">
        <v>4</v>
      </c>
      <c r="B29" s="81" t="s">
        <v>48</v>
      </c>
      <c r="C29" s="81" t="s">
        <v>99</v>
      </c>
      <c r="D29" s="81" t="s">
        <v>225</v>
      </c>
      <c r="E29" s="4">
        <f t="shared" si="0"/>
        <v>0.04444444444444448</v>
      </c>
      <c r="F29" s="81" t="s">
        <v>67</v>
      </c>
      <c r="G29" s="81" t="s">
        <v>121</v>
      </c>
      <c r="H29" s="81" t="s">
        <v>122</v>
      </c>
      <c r="I29" s="81"/>
      <c r="J29" s="81" t="s">
        <v>102</v>
      </c>
      <c r="K29" s="81" t="s">
        <v>118</v>
      </c>
      <c r="L29" s="7">
        <v>8</v>
      </c>
      <c r="M29" s="7">
        <v>14</v>
      </c>
      <c r="N29" s="7">
        <v>14</v>
      </c>
      <c r="O29" s="7">
        <v>14</v>
      </c>
      <c r="P29" s="6">
        <f t="shared" si="10"/>
        <v>50</v>
      </c>
      <c r="Q29" s="81" t="s">
        <v>76</v>
      </c>
      <c r="R29" s="81" t="s">
        <v>114</v>
      </c>
      <c r="S29" s="81" t="s">
        <v>115</v>
      </c>
      <c r="T29" s="81" t="s">
        <v>58</v>
      </c>
      <c r="U29" s="81" t="s">
        <v>114</v>
      </c>
      <c r="V29" s="32">
        <f t="shared" si="5"/>
        <v>8</v>
      </c>
      <c r="W29" s="129">
        <v>7</v>
      </c>
      <c r="X29" s="124">
        <f t="shared" si="11"/>
        <v>0.875</v>
      </c>
      <c r="Y29" s="125" t="s">
        <v>172</v>
      </c>
      <c r="Z29" s="125" t="s">
        <v>182</v>
      </c>
      <c r="AA29" s="32">
        <f t="shared" si="6"/>
        <v>14</v>
      </c>
      <c r="AB29" s="126">
        <v>25</v>
      </c>
      <c r="AC29" s="110">
        <f t="shared" si="7"/>
        <v>1</v>
      </c>
      <c r="AD29" s="125" t="s">
        <v>279</v>
      </c>
      <c r="AE29" s="81" t="s">
        <v>240</v>
      </c>
      <c r="AF29" s="5">
        <f t="shared" si="1"/>
        <v>14</v>
      </c>
      <c r="AG29" s="127"/>
      <c r="AH29" s="128">
        <f t="shared" si="8"/>
        <v>0</v>
      </c>
      <c r="AI29" s="81"/>
      <c r="AJ29" s="81"/>
      <c r="AK29" s="26">
        <f t="shared" si="2"/>
        <v>14</v>
      </c>
      <c r="AL29" s="127"/>
      <c r="AM29" s="128">
        <f t="shared" si="9"/>
        <v>0</v>
      </c>
      <c r="AN29" s="81"/>
      <c r="AO29" s="81"/>
      <c r="AP29" s="32">
        <f t="shared" si="3"/>
        <v>50</v>
      </c>
      <c r="AQ29" s="129">
        <f>7+25</f>
        <v>32</v>
      </c>
      <c r="AR29" s="110">
        <f t="shared" si="4"/>
        <v>0.64</v>
      </c>
      <c r="AS29" s="125" t="s">
        <v>273</v>
      </c>
    </row>
    <row r="30" spans="1:45" s="25" customFormat="1" ht="90">
      <c r="A30" s="81">
        <v>4</v>
      </c>
      <c r="B30" s="81" t="s">
        <v>48</v>
      </c>
      <c r="C30" s="81" t="s">
        <v>99</v>
      </c>
      <c r="D30" s="81" t="s">
        <v>226</v>
      </c>
      <c r="E30" s="4">
        <f t="shared" si="0"/>
        <v>0.04444444444444448</v>
      </c>
      <c r="F30" s="81" t="s">
        <v>67</v>
      </c>
      <c r="G30" s="81" t="s">
        <v>123</v>
      </c>
      <c r="H30" s="81" t="s">
        <v>124</v>
      </c>
      <c r="I30" s="81"/>
      <c r="J30" s="81" t="s">
        <v>102</v>
      </c>
      <c r="K30" s="81" t="s">
        <v>118</v>
      </c>
      <c r="L30" s="7">
        <v>2</v>
      </c>
      <c r="M30" s="7">
        <v>3</v>
      </c>
      <c r="N30" s="7">
        <v>3</v>
      </c>
      <c r="O30" s="7">
        <v>2</v>
      </c>
      <c r="P30" s="6">
        <f t="shared" si="10"/>
        <v>10</v>
      </c>
      <c r="Q30" s="81" t="s">
        <v>76</v>
      </c>
      <c r="R30" s="81" t="s">
        <v>125</v>
      </c>
      <c r="S30" s="81" t="s">
        <v>115</v>
      </c>
      <c r="T30" s="81" t="s">
        <v>58</v>
      </c>
      <c r="U30" s="81" t="s">
        <v>126</v>
      </c>
      <c r="V30" s="32">
        <f t="shared" si="5"/>
        <v>2</v>
      </c>
      <c r="W30" s="129">
        <v>2</v>
      </c>
      <c r="X30" s="124">
        <f t="shared" si="11"/>
        <v>1</v>
      </c>
      <c r="Y30" s="125" t="s">
        <v>241</v>
      </c>
      <c r="Z30" s="125" t="s">
        <v>183</v>
      </c>
      <c r="AA30" s="32">
        <f t="shared" si="6"/>
        <v>3</v>
      </c>
      <c r="AB30" s="126">
        <v>3</v>
      </c>
      <c r="AC30" s="110">
        <f t="shared" si="7"/>
        <v>1</v>
      </c>
      <c r="AD30" s="125" t="s">
        <v>280</v>
      </c>
      <c r="AE30" s="81" t="s">
        <v>242</v>
      </c>
      <c r="AF30" s="5">
        <f t="shared" si="1"/>
        <v>3</v>
      </c>
      <c r="AG30" s="127"/>
      <c r="AH30" s="128">
        <f>IF(AG30/AF30&gt;100%,100%,AG30/AF30)</f>
        <v>0</v>
      </c>
      <c r="AI30" s="81"/>
      <c r="AJ30" s="81"/>
      <c r="AK30" s="26">
        <f t="shared" si="2"/>
        <v>2</v>
      </c>
      <c r="AL30" s="127"/>
      <c r="AM30" s="128">
        <f>IF(AL30/AK30&gt;100%,100%,AL30/AK30)</f>
        <v>0</v>
      </c>
      <c r="AN30" s="81"/>
      <c r="AO30" s="81"/>
      <c r="AP30" s="32">
        <f t="shared" si="3"/>
        <v>10</v>
      </c>
      <c r="AQ30" s="129">
        <f>2+3</f>
        <v>5</v>
      </c>
      <c r="AR30" s="110">
        <f t="shared" si="4"/>
        <v>0.5</v>
      </c>
      <c r="AS30" s="125" t="s">
        <v>276</v>
      </c>
    </row>
    <row r="31" spans="1:45" s="28" customFormat="1" ht="15.75">
      <c r="A31" s="8"/>
      <c r="B31" s="8"/>
      <c r="C31" s="8"/>
      <c r="D31" s="9" t="s">
        <v>127</v>
      </c>
      <c r="E31" s="10">
        <f>SUM(E13:E30)</f>
        <v>0.8000000000000009</v>
      </c>
      <c r="F31" s="8"/>
      <c r="G31" s="8"/>
      <c r="H31" s="8"/>
      <c r="I31" s="8"/>
      <c r="J31" s="8"/>
      <c r="K31" s="8"/>
      <c r="L31" s="10"/>
      <c r="M31" s="10"/>
      <c r="N31" s="10"/>
      <c r="O31" s="10"/>
      <c r="P31" s="10"/>
      <c r="Q31" s="8"/>
      <c r="R31" s="8"/>
      <c r="S31" s="8"/>
      <c r="T31" s="8"/>
      <c r="U31" s="8"/>
      <c r="V31" s="33"/>
      <c r="W31" s="33"/>
      <c r="X31" s="33">
        <f>AVERAGE(X13:X30)*80%</f>
        <v>0.6023850649350649</v>
      </c>
      <c r="Y31" s="44"/>
      <c r="Z31" s="44"/>
      <c r="AA31" s="33"/>
      <c r="AB31" s="33"/>
      <c r="AC31" s="76">
        <f>AVERAGE(AC13:AC30)*80%</f>
        <v>0.6668469635992216</v>
      </c>
      <c r="AD31" s="8"/>
      <c r="AE31" s="8"/>
      <c r="AF31" s="10"/>
      <c r="AG31" s="10"/>
      <c r="AH31" s="48" t="e">
        <f>AVERAGE(AH13:AH30)*80%</f>
        <v>#DIV/0!</v>
      </c>
      <c r="AI31" s="8"/>
      <c r="AJ31" s="8"/>
      <c r="AK31" s="27"/>
      <c r="AL31" s="10"/>
      <c r="AM31" s="48">
        <f>AVERAGE(AM13:AM30)*80%</f>
        <v>0</v>
      </c>
      <c r="AN31" s="8"/>
      <c r="AO31" s="8"/>
      <c r="AP31" s="33"/>
      <c r="AQ31" s="33"/>
      <c r="AR31" s="79">
        <f>AVERAGE(AR13:AR30)*80%</f>
        <v>0.3639030513747157</v>
      </c>
      <c r="AS31" s="44"/>
    </row>
    <row r="32" spans="1:45" s="69" customFormat="1" ht="135" customHeight="1">
      <c r="A32" s="11">
        <v>7</v>
      </c>
      <c r="B32" s="11" t="s">
        <v>128</v>
      </c>
      <c r="C32" s="11" t="s">
        <v>129</v>
      </c>
      <c r="D32" s="11" t="s">
        <v>227</v>
      </c>
      <c r="E32" s="12">
        <v>0.04</v>
      </c>
      <c r="F32" s="11" t="s">
        <v>130</v>
      </c>
      <c r="G32" s="11" t="s">
        <v>131</v>
      </c>
      <c r="H32" s="11" t="s">
        <v>132</v>
      </c>
      <c r="I32" s="11"/>
      <c r="J32" s="13" t="s">
        <v>133</v>
      </c>
      <c r="K32" s="13" t="s">
        <v>134</v>
      </c>
      <c r="L32" s="14">
        <v>0</v>
      </c>
      <c r="M32" s="14">
        <v>0.8</v>
      </c>
      <c r="N32" s="14">
        <v>0</v>
      </c>
      <c r="O32" s="14">
        <v>0.8</v>
      </c>
      <c r="P32" s="14">
        <v>0.8</v>
      </c>
      <c r="Q32" s="11" t="s">
        <v>76</v>
      </c>
      <c r="R32" s="11" t="s">
        <v>135</v>
      </c>
      <c r="S32" s="11" t="s">
        <v>136</v>
      </c>
      <c r="T32" s="11" t="s">
        <v>137</v>
      </c>
      <c r="U32" s="11" t="s">
        <v>138</v>
      </c>
      <c r="V32" s="34" t="s">
        <v>186</v>
      </c>
      <c r="W32" s="35" t="s">
        <v>186</v>
      </c>
      <c r="X32" s="35" t="s">
        <v>186</v>
      </c>
      <c r="Y32" s="45" t="s">
        <v>187</v>
      </c>
      <c r="Z32" s="45" t="s">
        <v>186</v>
      </c>
      <c r="AA32" s="34">
        <f>M32</f>
        <v>0.8</v>
      </c>
      <c r="AB32" s="37">
        <v>0.57</v>
      </c>
      <c r="AC32" s="130">
        <f t="shared" si="7"/>
        <v>0.7124999999999999</v>
      </c>
      <c r="AD32" s="11" t="s">
        <v>281</v>
      </c>
      <c r="AE32" s="11" t="s">
        <v>282</v>
      </c>
      <c r="AF32" s="12">
        <f t="shared" si="1"/>
        <v>0</v>
      </c>
      <c r="AG32" s="11"/>
      <c r="AH32" s="11"/>
      <c r="AI32" s="11"/>
      <c r="AJ32" s="11"/>
      <c r="AK32" s="12">
        <f t="shared" si="2"/>
        <v>0.8</v>
      </c>
      <c r="AL32" s="11"/>
      <c r="AM32" s="11"/>
      <c r="AN32" s="11"/>
      <c r="AO32" s="11"/>
      <c r="AP32" s="37">
        <f t="shared" si="3"/>
        <v>0.8</v>
      </c>
      <c r="AQ32" s="36">
        <f>(57%*50%)</f>
        <v>0.285</v>
      </c>
      <c r="AR32" s="130">
        <f>IF(AQ32/AP32&gt;100%,100%,AQ32/AP32)</f>
        <v>0.35624999999999996</v>
      </c>
      <c r="AS32" s="11" t="s">
        <v>285</v>
      </c>
    </row>
    <row r="33" spans="1:45" s="69" customFormat="1" ht="120">
      <c r="A33" s="11">
        <v>7</v>
      </c>
      <c r="B33" s="11" t="s">
        <v>128</v>
      </c>
      <c r="C33" s="11" t="s">
        <v>129</v>
      </c>
      <c r="D33" s="11" t="s">
        <v>228</v>
      </c>
      <c r="E33" s="12">
        <v>0.04</v>
      </c>
      <c r="F33" s="11" t="s">
        <v>130</v>
      </c>
      <c r="G33" s="11" t="s">
        <v>139</v>
      </c>
      <c r="H33" s="11" t="s">
        <v>202</v>
      </c>
      <c r="I33" s="11"/>
      <c r="J33" s="13" t="s">
        <v>133</v>
      </c>
      <c r="K33" s="13" t="s">
        <v>140</v>
      </c>
      <c r="L33" s="15">
        <v>1</v>
      </c>
      <c r="M33" s="16">
        <v>1</v>
      </c>
      <c r="N33" s="16">
        <v>1</v>
      </c>
      <c r="O33" s="16">
        <v>1</v>
      </c>
      <c r="P33" s="16">
        <v>1</v>
      </c>
      <c r="Q33" s="11" t="s">
        <v>76</v>
      </c>
      <c r="R33" s="11" t="s">
        <v>141</v>
      </c>
      <c r="S33" s="11" t="s">
        <v>142</v>
      </c>
      <c r="T33" s="11" t="s">
        <v>143</v>
      </c>
      <c r="U33" s="11" t="s">
        <v>144</v>
      </c>
      <c r="V33" s="34">
        <f>L33</f>
        <v>1</v>
      </c>
      <c r="W33" s="34">
        <f>M33</f>
        <v>1</v>
      </c>
      <c r="X33" s="34">
        <f>N33</f>
        <v>1</v>
      </c>
      <c r="Y33" s="45" t="s">
        <v>207</v>
      </c>
      <c r="Z33" s="45" t="s">
        <v>208</v>
      </c>
      <c r="AA33" s="34">
        <f>M33</f>
        <v>1</v>
      </c>
      <c r="AB33" s="37">
        <v>0.67</v>
      </c>
      <c r="AC33" s="130">
        <f t="shared" si="7"/>
        <v>0.67</v>
      </c>
      <c r="AD33" s="11" t="s">
        <v>283</v>
      </c>
      <c r="AE33" s="11" t="s">
        <v>284</v>
      </c>
      <c r="AF33" s="12">
        <f t="shared" si="1"/>
        <v>1</v>
      </c>
      <c r="AG33" s="11"/>
      <c r="AH33" s="11"/>
      <c r="AI33" s="11"/>
      <c r="AJ33" s="11"/>
      <c r="AK33" s="12">
        <f t="shared" si="2"/>
        <v>1</v>
      </c>
      <c r="AL33" s="11"/>
      <c r="AM33" s="11"/>
      <c r="AN33" s="11"/>
      <c r="AO33" s="11"/>
      <c r="AP33" s="37">
        <f t="shared" si="3"/>
        <v>1</v>
      </c>
      <c r="AQ33" s="70">
        <f>(100%*25%)+(67%*25%)</f>
        <v>0.4175</v>
      </c>
      <c r="AR33" s="130">
        <f>IF(AQ33/AP33&gt;100%,100%,AQ33/AP33)</f>
        <v>0.4175</v>
      </c>
      <c r="AS33" s="11" t="s">
        <v>283</v>
      </c>
    </row>
    <row r="34" spans="1:45" s="69" customFormat="1" ht="120">
      <c r="A34" s="11">
        <v>7</v>
      </c>
      <c r="B34" s="11" t="s">
        <v>128</v>
      </c>
      <c r="C34" s="11" t="s">
        <v>145</v>
      </c>
      <c r="D34" s="11" t="s">
        <v>229</v>
      </c>
      <c r="E34" s="12">
        <v>0.04</v>
      </c>
      <c r="F34" s="11" t="s">
        <v>130</v>
      </c>
      <c r="G34" s="11" t="s">
        <v>146</v>
      </c>
      <c r="H34" s="11" t="s">
        <v>147</v>
      </c>
      <c r="I34" s="11"/>
      <c r="J34" s="13" t="s">
        <v>133</v>
      </c>
      <c r="K34" s="13" t="s">
        <v>148</v>
      </c>
      <c r="L34" s="15">
        <v>0</v>
      </c>
      <c r="M34" s="16">
        <v>1</v>
      </c>
      <c r="N34" s="16">
        <v>1</v>
      </c>
      <c r="O34" s="16">
        <v>1</v>
      </c>
      <c r="P34" s="16">
        <v>1</v>
      </c>
      <c r="Q34" s="11" t="s">
        <v>76</v>
      </c>
      <c r="R34" s="11" t="s">
        <v>149</v>
      </c>
      <c r="S34" s="11" t="s">
        <v>150</v>
      </c>
      <c r="T34" s="11" t="s">
        <v>151</v>
      </c>
      <c r="U34" s="11" t="s">
        <v>152</v>
      </c>
      <c r="V34" s="34" t="s">
        <v>186</v>
      </c>
      <c r="W34" s="35" t="s">
        <v>186</v>
      </c>
      <c r="X34" s="35" t="s">
        <v>186</v>
      </c>
      <c r="Y34" s="45" t="s">
        <v>187</v>
      </c>
      <c r="Z34" s="45" t="s">
        <v>186</v>
      </c>
      <c r="AA34" s="34">
        <f>M34</f>
        <v>1</v>
      </c>
      <c r="AB34" s="36">
        <v>0.9913</v>
      </c>
      <c r="AC34" s="130">
        <f t="shared" si="7"/>
        <v>0.9913</v>
      </c>
      <c r="AD34" s="11" t="s">
        <v>286</v>
      </c>
      <c r="AE34" s="11" t="s">
        <v>295</v>
      </c>
      <c r="AF34" s="12">
        <f t="shared" si="1"/>
        <v>1</v>
      </c>
      <c r="AG34" s="11"/>
      <c r="AH34" s="11"/>
      <c r="AI34" s="11"/>
      <c r="AJ34" s="11"/>
      <c r="AK34" s="12">
        <f t="shared" si="2"/>
        <v>1</v>
      </c>
      <c r="AL34" s="11"/>
      <c r="AM34" s="11"/>
      <c r="AN34" s="11"/>
      <c r="AO34" s="11"/>
      <c r="AP34" s="37">
        <f t="shared" si="3"/>
        <v>1</v>
      </c>
      <c r="AQ34" s="36">
        <f>(99.13%*33.3%)</f>
        <v>0.3301029</v>
      </c>
      <c r="AR34" s="130">
        <f>IF(AQ34/AP34&gt;100%,100%,AQ34/AP34)</f>
        <v>0.3301029</v>
      </c>
      <c r="AS34" s="11" t="s">
        <v>286</v>
      </c>
    </row>
    <row r="35" spans="1:45" s="69" customFormat="1" ht="105">
      <c r="A35" s="11">
        <v>7</v>
      </c>
      <c r="B35" s="11" t="s">
        <v>128</v>
      </c>
      <c r="C35" s="11" t="s">
        <v>129</v>
      </c>
      <c r="D35" s="11" t="s">
        <v>230</v>
      </c>
      <c r="E35" s="12">
        <v>0.04</v>
      </c>
      <c r="F35" s="11" t="s">
        <v>130</v>
      </c>
      <c r="G35" s="11" t="s">
        <v>153</v>
      </c>
      <c r="H35" s="11" t="s">
        <v>154</v>
      </c>
      <c r="I35" s="11"/>
      <c r="J35" s="13" t="s">
        <v>133</v>
      </c>
      <c r="K35" s="13" t="s">
        <v>155</v>
      </c>
      <c r="L35" s="15">
        <v>0</v>
      </c>
      <c r="M35" s="16">
        <v>1</v>
      </c>
      <c r="N35" s="16">
        <v>1</v>
      </c>
      <c r="O35" s="16">
        <v>0</v>
      </c>
      <c r="P35" s="16">
        <v>1</v>
      </c>
      <c r="Q35" s="11" t="s">
        <v>76</v>
      </c>
      <c r="R35" s="11" t="s">
        <v>156</v>
      </c>
      <c r="S35" s="11" t="s">
        <v>157</v>
      </c>
      <c r="T35" s="11" t="s">
        <v>143</v>
      </c>
      <c r="U35" s="11" t="s">
        <v>157</v>
      </c>
      <c r="V35" s="34" t="s">
        <v>186</v>
      </c>
      <c r="W35" s="35" t="s">
        <v>186</v>
      </c>
      <c r="X35" s="35" t="s">
        <v>186</v>
      </c>
      <c r="Y35" s="45" t="s">
        <v>187</v>
      </c>
      <c r="Z35" s="45" t="s">
        <v>186</v>
      </c>
      <c r="AA35" s="34">
        <f>M35</f>
        <v>1</v>
      </c>
      <c r="AB35" s="34">
        <f>N35</f>
        <v>1</v>
      </c>
      <c r="AC35" s="130">
        <f t="shared" si="7"/>
        <v>1</v>
      </c>
      <c r="AD35" s="11" t="s">
        <v>287</v>
      </c>
      <c r="AE35" s="11" t="s">
        <v>296</v>
      </c>
      <c r="AF35" s="12">
        <f t="shared" si="1"/>
        <v>1</v>
      </c>
      <c r="AG35" s="11"/>
      <c r="AH35" s="11"/>
      <c r="AI35" s="11"/>
      <c r="AJ35" s="11"/>
      <c r="AK35" s="12">
        <f t="shared" si="2"/>
        <v>0</v>
      </c>
      <c r="AL35" s="11"/>
      <c r="AM35" s="11"/>
      <c r="AN35" s="11"/>
      <c r="AO35" s="11"/>
      <c r="AP35" s="37">
        <f t="shared" si="3"/>
        <v>1</v>
      </c>
      <c r="AQ35" s="36">
        <v>0.5</v>
      </c>
      <c r="AR35" s="130">
        <f>IF(AQ35/AP35&gt;100%,100%,AQ35/AP35)</f>
        <v>0.5</v>
      </c>
      <c r="AS35" s="11" t="s">
        <v>287</v>
      </c>
    </row>
    <row r="36" spans="1:45" s="69" customFormat="1" ht="120">
      <c r="A36" s="11">
        <v>5</v>
      </c>
      <c r="B36" s="11" t="s">
        <v>158</v>
      </c>
      <c r="C36" s="11" t="s">
        <v>159</v>
      </c>
      <c r="D36" s="11" t="s">
        <v>231</v>
      </c>
      <c r="E36" s="12">
        <v>0.04</v>
      </c>
      <c r="F36" s="11" t="s">
        <v>130</v>
      </c>
      <c r="G36" s="11" t="s">
        <v>160</v>
      </c>
      <c r="H36" s="11" t="s">
        <v>161</v>
      </c>
      <c r="I36" s="11"/>
      <c r="J36" s="13" t="s">
        <v>162</v>
      </c>
      <c r="K36" s="13" t="s">
        <v>163</v>
      </c>
      <c r="L36" s="14">
        <v>0.33</v>
      </c>
      <c r="M36" s="14">
        <v>0.67</v>
      </c>
      <c r="N36" s="14">
        <v>1</v>
      </c>
      <c r="O36" s="14">
        <v>0</v>
      </c>
      <c r="P36" s="14">
        <v>1</v>
      </c>
      <c r="Q36" s="11" t="s">
        <v>76</v>
      </c>
      <c r="R36" s="11" t="s">
        <v>164</v>
      </c>
      <c r="S36" s="11" t="s">
        <v>165</v>
      </c>
      <c r="T36" s="11" t="s">
        <v>166</v>
      </c>
      <c r="U36" s="11" t="s">
        <v>165</v>
      </c>
      <c r="V36" s="34">
        <f>L36</f>
        <v>0.33</v>
      </c>
      <c r="W36" s="36">
        <v>0.8452</v>
      </c>
      <c r="X36" s="37">
        <v>1</v>
      </c>
      <c r="Y36" s="45" t="s">
        <v>205</v>
      </c>
      <c r="Z36" s="45" t="s">
        <v>206</v>
      </c>
      <c r="AA36" s="34">
        <f>M36</f>
        <v>0.67</v>
      </c>
      <c r="AB36" s="36">
        <v>0.897</v>
      </c>
      <c r="AC36" s="130">
        <f t="shared" si="7"/>
        <v>1</v>
      </c>
      <c r="AD36" s="11" t="s">
        <v>288</v>
      </c>
      <c r="AE36" s="11" t="s">
        <v>297</v>
      </c>
      <c r="AF36" s="12">
        <f t="shared" si="1"/>
        <v>1</v>
      </c>
      <c r="AG36" s="11"/>
      <c r="AH36" s="11"/>
      <c r="AI36" s="11"/>
      <c r="AJ36" s="11"/>
      <c r="AK36" s="12">
        <f t="shared" si="2"/>
        <v>0</v>
      </c>
      <c r="AL36" s="11"/>
      <c r="AM36" s="11"/>
      <c r="AN36" s="11"/>
      <c r="AO36" s="11"/>
      <c r="AP36" s="37">
        <f t="shared" si="3"/>
        <v>1</v>
      </c>
      <c r="AQ36" s="36">
        <v>0.897</v>
      </c>
      <c r="AR36" s="130">
        <f>IF(AQ36/AP36&gt;100%,100%,AQ36/AP36)</f>
        <v>0.897</v>
      </c>
      <c r="AS36" s="11" t="s">
        <v>288</v>
      </c>
    </row>
    <row r="37" spans="1:45" s="28" customFormat="1" ht="15.75">
      <c r="A37" s="8"/>
      <c r="B37" s="8"/>
      <c r="C37" s="8"/>
      <c r="D37" s="17" t="s">
        <v>167</v>
      </c>
      <c r="E37" s="18">
        <f>SUM(E32:E36)</f>
        <v>0.2</v>
      </c>
      <c r="F37" s="17"/>
      <c r="G37" s="17"/>
      <c r="H37" s="17"/>
      <c r="I37" s="17"/>
      <c r="J37" s="17"/>
      <c r="K37" s="17"/>
      <c r="L37" s="19">
        <f>AVERAGE(L33:L36)</f>
        <v>0.3325</v>
      </c>
      <c r="M37" s="19">
        <f>AVERAGE(M33:M36)</f>
        <v>0.9175</v>
      </c>
      <c r="N37" s="19">
        <f>AVERAGE(N33:N36)</f>
        <v>1</v>
      </c>
      <c r="O37" s="19">
        <f>AVERAGE(O33:O36)</f>
        <v>0.5</v>
      </c>
      <c r="P37" s="19">
        <f>AVERAGE(P33:P36)</f>
        <v>1</v>
      </c>
      <c r="Q37" s="17"/>
      <c r="R37" s="8"/>
      <c r="S37" s="8"/>
      <c r="T37" s="8"/>
      <c r="U37" s="8"/>
      <c r="V37" s="38"/>
      <c r="W37" s="38"/>
      <c r="X37" s="33">
        <f>AVERAGE(X32:X36)*20%</f>
        <v>0.2</v>
      </c>
      <c r="Y37" s="44"/>
      <c r="Z37" s="44"/>
      <c r="AA37" s="38"/>
      <c r="AB37" s="49"/>
      <c r="AC37" s="77">
        <f>AVERAGE(AC32:AC36)*20%</f>
        <v>0.174952</v>
      </c>
      <c r="AD37" s="8"/>
      <c r="AE37" s="8"/>
      <c r="AF37" s="19"/>
      <c r="AG37" s="49"/>
      <c r="AH37" s="49" t="e">
        <f>AVERAGE(AH32:AH36)*20%</f>
        <v>#DIV/0!</v>
      </c>
      <c r="AI37" s="8"/>
      <c r="AJ37" s="8"/>
      <c r="AK37" s="19"/>
      <c r="AL37" s="49"/>
      <c r="AM37" s="49" t="e">
        <f>AVERAGE(AM32:AM36)*20%</f>
        <v>#DIV/0!</v>
      </c>
      <c r="AN37" s="8"/>
      <c r="AO37" s="8"/>
      <c r="AP37" s="38"/>
      <c r="AQ37" s="38"/>
      <c r="AR37" s="77">
        <f>AVERAGE(AR32:AR36)*20%</f>
        <v>0.100034116</v>
      </c>
      <c r="AS37" s="44"/>
    </row>
    <row r="38" spans="1:45" s="29" customFormat="1" ht="19.5" customHeight="1">
      <c r="A38" s="20"/>
      <c r="B38" s="20"/>
      <c r="C38" s="20"/>
      <c r="D38" s="21" t="s">
        <v>168</v>
      </c>
      <c r="E38" s="22">
        <f>E37+E31</f>
        <v>1.0000000000000009</v>
      </c>
      <c r="F38" s="20"/>
      <c r="G38" s="20"/>
      <c r="H38" s="20"/>
      <c r="I38" s="20"/>
      <c r="J38" s="20"/>
      <c r="K38" s="20"/>
      <c r="L38" s="23">
        <f>L37*$E$37</f>
        <v>0.0665</v>
      </c>
      <c r="M38" s="23">
        <f>M37*$E$37</f>
        <v>0.1835</v>
      </c>
      <c r="N38" s="23">
        <f>N37*$E$37</f>
        <v>0.2</v>
      </c>
      <c r="O38" s="23">
        <f>O37*$E$37</f>
        <v>0.1</v>
      </c>
      <c r="P38" s="23">
        <f>P37*$E$37</f>
        <v>0.2</v>
      </c>
      <c r="Q38" s="20"/>
      <c r="R38" s="20"/>
      <c r="S38" s="20"/>
      <c r="T38" s="20"/>
      <c r="U38" s="20"/>
      <c r="V38" s="39"/>
      <c r="W38" s="39"/>
      <c r="X38" s="40">
        <f>X31+X37</f>
        <v>0.802385064935065</v>
      </c>
      <c r="Y38" s="46"/>
      <c r="Z38" s="46"/>
      <c r="AA38" s="39"/>
      <c r="AB38" s="50"/>
      <c r="AC38" s="78">
        <f>AC31+AC37</f>
        <v>0.8417989635992216</v>
      </c>
      <c r="AD38" s="20"/>
      <c r="AE38" s="20"/>
      <c r="AF38" s="23"/>
      <c r="AG38" s="50"/>
      <c r="AH38" s="51" t="e">
        <f>AH31+AH37</f>
        <v>#DIV/0!</v>
      </c>
      <c r="AI38" s="20"/>
      <c r="AJ38" s="20"/>
      <c r="AK38" s="23"/>
      <c r="AL38" s="50"/>
      <c r="AM38" s="51" t="e">
        <f>AM31+AM37</f>
        <v>#DIV/0!</v>
      </c>
      <c r="AN38" s="20"/>
      <c r="AO38" s="20"/>
      <c r="AP38" s="39"/>
      <c r="AQ38" s="39"/>
      <c r="AR38" s="78">
        <f>AR31+AR37</f>
        <v>0.4639371673747157</v>
      </c>
      <c r="AS38" s="46"/>
    </row>
  </sheetData>
  <sheetProtection password="DDAB" sheet="1" objects="1" scenarios="1" formatColumns="0" formatRows="0" selectLockedCells="1" autoFilter="0" selectUnlockedCells="1"/>
  <mergeCells count="24">
    <mergeCell ref="H6:L6"/>
    <mergeCell ref="H7:L7"/>
    <mergeCell ref="H8:L8"/>
    <mergeCell ref="C10:C12"/>
    <mergeCell ref="A10:B11"/>
    <mergeCell ref="D10:P11"/>
    <mergeCell ref="AF10:AJ10"/>
    <mergeCell ref="A1:K1"/>
    <mergeCell ref="L1:P1"/>
    <mergeCell ref="A2:P2"/>
    <mergeCell ref="A4:B8"/>
    <mergeCell ref="C4:D8"/>
    <mergeCell ref="F4:L4"/>
    <mergeCell ref="H5:L5"/>
    <mergeCell ref="AP10:AS10"/>
    <mergeCell ref="AP11:AS11"/>
    <mergeCell ref="V10:Z10"/>
    <mergeCell ref="Q10:U11"/>
    <mergeCell ref="V11:Z11"/>
    <mergeCell ref="AA11:AE11"/>
    <mergeCell ref="AF11:AJ11"/>
    <mergeCell ref="AA10:AE10"/>
    <mergeCell ref="AK11:AO11"/>
    <mergeCell ref="AK10:AO10"/>
  </mergeCells>
  <dataValidations count="3">
    <dataValidation allowBlank="1" showInputMessage="1" showErrorMessage="1" promptTitle="Cualquier contenido" error="Escriba un texto " sqref="F13:F30"/>
    <dataValidation type="textLength" operator="lessThanOrEqual" allowBlank="1" showInputMessage="1" showErrorMessage="1" prompt="Recuerde que este campo tiene máximo 2.500 caracteres, incluyendo espacios." error="Por favor ingresar menos de 2.500 caracteres, incluyendo espacios." sqref="AS26:AS30 Y15 Y17 AS19 Y19:Y20 Y22:Y30 AD22 Y32:Y36 AD27:AD30 AS22:AS24 AD24">
      <formula1>2500</formula1>
    </dataValidation>
    <dataValidation type="textLength" operator="lessThanOrEqual" allowBlank="1" showInputMessage="1" showErrorMessage="1" error="Por favor ingresar menos de 2.500 caracteres, incluyendo espacios." sqref="Z15:Z30 Y16 AQ25:AQ30 W15:X30 Z32:Z36 W32:X32 W34:X36">
      <formula1>2500</formula1>
    </dataValidation>
  </dataValidations>
  <printOptions/>
  <pageMargins left="0.7" right="0.7" top="0.75" bottom="0.75" header="0.3" footer="0.3"/>
  <pageSetup horizontalDpi="600" verticalDpi="600" orientation="portrait" paperSize="9" scale="43" r:id="rId2"/>
  <colBreaks count="1" manualBreakCount="1">
    <brk id="12" max="65535" man="1"/>
  </colBreaks>
  <ignoredErrors>
    <ignoredError sqref="M37:P37"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dcterms:created xsi:type="dcterms:W3CDTF">2021-01-25T18:44:53Z</dcterms:created>
  <dcterms:modified xsi:type="dcterms:W3CDTF">2021-08-12T14:19:58Z</dcterms:modified>
  <cp:category/>
  <cp:version/>
  <cp:contentType/>
  <cp:contentStatus/>
</cp:coreProperties>
</file>