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111" documentId="8_{5C98D04B-1EC6-4718-A693-280387854032}" xr6:coauthVersionLast="47" xr6:coauthVersionMax="47" xr10:uidLastSave="{A125046C-CF76-4CE0-9E4A-28511D5178B4}"/>
  <bookViews>
    <workbookView xWindow="-120" yWindow="-120" windowWidth="29040" windowHeight="15840" xr2:uid="{A2F85664-4A27-4D3D-88FC-9F8B3325025C}"/>
  </bookViews>
  <sheets>
    <sheet name="Hoja1" sheetId="1" r:id="rId1"/>
  </sheets>
  <definedNames>
    <definedName name="_xlnm._FilterDatabase" localSheetId="0" hidden="1">Hoja1!$A$19:$AW$43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1" i="1" l="1"/>
  <c r="AR37" i="1" l="1"/>
  <c r="AR38" i="1" l="1"/>
  <c r="AR27" i="1"/>
  <c r="AR26" i="1"/>
  <c r="X41" i="1"/>
  <c r="X26" i="1"/>
  <c r="X25" i="1"/>
  <c r="AR25" i="1" l="1"/>
  <c r="AQ41" i="1"/>
  <c r="AS41" i="1" s="1"/>
  <c r="AL41" i="1"/>
  <c r="AG41" i="1"/>
  <c r="AI41" i="1" s="1"/>
  <c r="AB41" i="1"/>
  <c r="AD41" i="1" s="1"/>
  <c r="W41" i="1"/>
  <c r="Y41" i="1" s="1"/>
  <c r="AQ40" i="1"/>
  <c r="AS40" i="1" s="1"/>
  <c r="AL40" i="1"/>
  <c r="AG40" i="1"/>
  <c r="AI40" i="1" s="1"/>
  <c r="AB40" i="1"/>
  <c r="AD40" i="1" s="1"/>
  <c r="W40" i="1"/>
  <c r="Y40" i="1" s="1"/>
  <c r="AQ39" i="1"/>
  <c r="AS39" i="1" s="1"/>
  <c r="AL39" i="1"/>
  <c r="AG39" i="1"/>
  <c r="AB39" i="1"/>
  <c r="W39" i="1"/>
  <c r="Y39" i="1" s="1"/>
  <c r="AQ38" i="1"/>
  <c r="AS38" i="1" s="1"/>
  <c r="AL38" i="1"/>
  <c r="AG38" i="1"/>
  <c r="AI38" i="1" s="1"/>
  <c r="AB38" i="1"/>
  <c r="AD38" i="1" s="1"/>
  <c r="W38" i="1"/>
  <c r="AQ37" i="1"/>
  <c r="AS37" i="1" s="1"/>
  <c r="AL37" i="1"/>
  <c r="AG37" i="1"/>
  <c r="AI37" i="1" s="1"/>
  <c r="AB37" i="1"/>
  <c r="AD37" i="1" s="1"/>
  <c r="W37" i="1"/>
  <c r="Y37" i="1" s="1"/>
  <c r="AQ36" i="1"/>
  <c r="AS36" i="1" s="1"/>
  <c r="AL36" i="1"/>
  <c r="AG36" i="1"/>
  <c r="AB36" i="1"/>
  <c r="AD36" i="1" s="1"/>
  <c r="W36" i="1"/>
  <c r="P34" i="1"/>
  <c r="AQ34" i="1" s="1"/>
  <c r="P33" i="1"/>
  <c r="AQ33" i="1"/>
  <c r="P32" i="1"/>
  <c r="AQ32" i="1" s="1"/>
  <c r="P31" i="1"/>
  <c r="AQ31" i="1" s="1"/>
  <c r="P30" i="1"/>
  <c r="AQ30" i="1" s="1"/>
  <c r="P29" i="1"/>
  <c r="AQ29" i="1"/>
  <c r="P28" i="1"/>
  <c r="AQ28" i="1" s="1"/>
  <c r="AN42" i="1"/>
  <c r="AR34" i="1"/>
  <c r="AL34" i="1"/>
  <c r="AN34" i="1" s="1"/>
  <c r="AG34" i="1"/>
  <c r="AI34" i="1" s="1"/>
  <c r="AB34" i="1"/>
  <c r="AD34" i="1" s="1"/>
  <c r="W34" i="1"/>
  <c r="Y34" i="1" s="1"/>
  <c r="AR33" i="1"/>
  <c r="AS33" i="1" s="1"/>
  <c r="AL33" i="1"/>
  <c r="AN33" i="1" s="1"/>
  <c r="AG33" i="1"/>
  <c r="AI33" i="1" s="1"/>
  <c r="AB33" i="1"/>
  <c r="AD33" i="1" s="1"/>
  <c r="W33" i="1"/>
  <c r="Y33" i="1" s="1"/>
  <c r="AR32" i="1"/>
  <c r="AL32" i="1"/>
  <c r="AN32" i="1"/>
  <c r="AG32" i="1"/>
  <c r="AI32" i="1" s="1"/>
  <c r="AB32" i="1"/>
  <c r="AD32" i="1" s="1"/>
  <c r="W32" i="1"/>
  <c r="Y32" i="1" s="1"/>
  <c r="AR31" i="1"/>
  <c r="AL31" i="1"/>
  <c r="AN31" i="1" s="1"/>
  <c r="AG31" i="1"/>
  <c r="AI31" i="1" s="1"/>
  <c r="AB31" i="1"/>
  <c r="AD31" i="1" s="1"/>
  <c r="W31" i="1"/>
  <c r="Y31" i="1" s="1"/>
  <c r="AR30" i="1"/>
  <c r="AL30" i="1"/>
  <c r="AN30" i="1" s="1"/>
  <c r="AG30" i="1"/>
  <c r="AI30" i="1" s="1"/>
  <c r="AB30" i="1"/>
  <c r="AD30" i="1" s="1"/>
  <c r="W30" i="1"/>
  <c r="Y30" i="1" s="1"/>
  <c r="AR29" i="1"/>
  <c r="AL29" i="1"/>
  <c r="AN29" i="1"/>
  <c r="AG29" i="1"/>
  <c r="AI29" i="1" s="1"/>
  <c r="AB29" i="1"/>
  <c r="AD29" i="1" s="1"/>
  <c r="W29" i="1"/>
  <c r="Y29" i="1" s="1"/>
  <c r="AR28" i="1"/>
  <c r="AL28" i="1"/>
  <c r="AN28" i="1" s="1"/>
  <c r="AG28" i="1"/>
  <c r="AI28" i="1" s="1"/>
  <c r="AB28" i="1"/>
  <c r="AD28" i="1" s="1"/>
  <c r="W28" i="1"/>
  <c r="Y28" i="1" s="1"/>
  <c r="AL27" i="1"/>
  <c r="AN27" i="1" s="1"/>
  <c r="AG27" i="1"/>
  <c r="AI27" i="1" s="1"/>
  <c r="AB27" i="1"/>
  <c r="AD27" i="1" s="1"/>
  <c r="W27" i="1"/>
  <c r="Y27" i="1" s="1"/>
  <c r="P27" i="1"/>
  <c r="AQ27" i="1"/>
  <c r="AS27" i="1" s="1"/>
  <c r="AL26" i="1"/>
  <c r="AN26" i="1"/>
  <c r="AG26" i="1"/>
  <c r="AI26" i="1" s="1"/>
  <c r="AB26" i="1"/>
  <c r="AD26" i="1" s="1"/>
  <c r="W26" i="1"/>
  <c r="Y26" i="1" s="1"/>
  <c r="P26" i="1"/>
  <c r="AQ26" i="1" s="1"/>
  <c r="AS26" i="1" s="1"/>
  <c r="AL25" i="1"/>
  <c r="AN25" i="1"/>
  <c r="AG25" i="1"/>
  <c r="AI25" i="1" s="1"/>
  <c r="AB25" i="1"/>
  <c r="AD25" i="1" s="1"/>
  <c r="W25" i="1"/>
  <c r="Y25" i="1" s="1"/>
  <c r="P25" i="1"/>
  <c r="AQ25" i="1" s="1"/>
  <c r="AL24" i="1"/>
  <c r="AN24" i="1"/>
  <c r="AG24" i="1"/>
  <c r="AI24" i="1" s="1"/>
  <c r="AB24" i="1"/>
  <c r="AD24" i="1" s="1"/>
  <c r="W24" i="1"/>
  <c r="Y24" i="1" s="1"/>
  <c r="P24" i="1"/>
  <c r="AQ24" i="1" s="1"/>
  <c r="AS24" i="1" s="1"/>
  <c r="AL23" i="1"/>
  <c r="AN23" i="1"/>
  <c r="AG23" i="1"/>
  <c r="AI23" i="1" s="1"/>
  <c r="AB23" i="1"/>
  <c r="AD23" i="1" s="1"/>
  <c r="W23" i="1"/>
  <c r="Y23" i="1" s="1"/>
  <c r="P23" i="1"/>
  <c r="AQ23" i="1" s="1"/>
  <c r="AS23" i="1" s="1"/>
  <c r="AL22" i="1"/>
  <c r="AN22" i="1"/>
  <c r="AG22" i="1"/>
  <c r="AI22" i="1" s="1"/>
  <c r="AB22" i="1"/>
  <c r="AD22" i="1" s="1"/>
  <c r="W22" i="1"/>
  <c r="Y22" i="1" s="1"/>
  <c r="P22" i="1"/>
  <c r="AQ22" i="1" s="1"/>
  <c r="AS22" i="1" s="1"/>
  <c r="AL21" i="1"/>
  <c r="AN21" i="1" s="1"/>
  <c r="AG21" i="1"/>
  <c r="AI21" i="1" s="1"/>
  <c r="AB21" i="1"/>
  <c r="AD21" i="1" s="1"/>
  <c r="W21" i="1"/>
  <c r="Y21" i="1" s="1"/>
  <c r="P21" i="1"/>
  <c r="AQ21" i="1" s="1"/>
  <c r="AS21" i="1" s="1"/>
  <c r="AL20" i="1"/>
  <c r="AN20" i="1"/>
  <c r="AG20" i="1"/>
  <c r="AI20" i="1" s="1"/>
  <c r="AB20" i="1"/>
  <c r="AD20" i="1" s="1"/>
  <c r="P20" i="1"/>
  <c r="AQ20" i="1" s="1"/>
  <c r="AS20" i="1" s="1"/>
  <c r="AD35" i="1" l="1"/>
  <c r="AD43" i="1" s="1"/>
  <c r="AS29" i="1"/>
  <c r="AD42" i="1"/>
  <c r="AS42" i="1"/>
  <c r="AS34" i="1"/>
  <c r="AI35" i="1"/>
  <c r="Y42" i="1"/>
  <c r="AS32" i="1"/>
  <c r="AS25" i="1"/>
  <c r="AI42" i="1"/>
  <c r="AI43" i="1" s="1"/>
  <c r="Y35" i="1"/>
  <c r="Y43" i="1" s="1"/>
  <c r="AS28" i="1"/>
  <c r="AS31" i="1"/>
  <c r="AN35" i="1"/>
  <c r="AN43" i="1" s="1"/>
  <c r="AS30" i="1"/>
  <c r="AS35" i="1" l="1"/>
  <c r="AS43" i="1" s="1"/>
</calcChain>
</file>

<file path=xl/sharedStrings.xml><?xml version="1.0" encoding="utf-8"?>
<sst xmlns="http://schemas.openxmlformats.org/spreadsheetml/2006/main" count="564" uniqueCount="298">
  <si>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</si>
  <si>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</si>
  <si>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</si>
  <si>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</si>
  <si>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</si>
  <si>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</si>
  <si>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</si>
  <si>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</si>
  <si>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</si>
  <si>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</si>
  <si>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</si>
  <si>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</si>
  <si>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</si>
  <si>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</si>
  <si>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</si>
  <si>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</si>
  <si>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</si>
  <si>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</si>
  <si>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</si>
  <si>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</si>
  <si>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</si>
  <si>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</si>
  <si>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</si>
  <si>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</si>
  <si>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</si>
  <si>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</si>
  <si>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</si>
  <si>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</si>
  <si>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</si>
  <si>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</si>
  <si>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</si>
  <si>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</si>
  <si>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</si>
  <si>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</si>
  <si>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</si>
  <si>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</si>
  <si>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</si>
  <si>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</si>
  <si>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</si>
  <si>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</si>
  <si>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</si>
  <si>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</si>
  <si>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</si>
  <si>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</si>
  <si>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</si>
  <si>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</si>
  <si>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</si>
  <si>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</si>
  <si>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</si>
  <si>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</si>
  <si>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</si>
  <si>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</si>
  <si>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</si>
  <si>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</si>
  <si>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</si>
  <si>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</si>
  <si>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</si>
  <si>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</si>
  <si>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</si>
  <si>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</si>
  <si>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</si>
  <si>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</si>
  <si>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</si>
  <si>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</si>
  <si>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</si>
  <si>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</si>
  <si>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</si>
  <si>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</si>
  <si>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</si>
  <si>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</si>
  <si>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</si>
  <si>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</si>
  <si>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</si>
  <si>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</si>
  <si>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</si>
  <si>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</si>
  <si>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</si>
  <si>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</si>
  <si>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</si>
  <si>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</si>
  <si>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</si>
  <si>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</si>
  <si>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</si>
  <si>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</si>
  <si>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</si>
  <si>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</si>
  <si>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</si>
  <si>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</si>
  <si>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</si>
  <si>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</si>
  <si>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</si>
  <si>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</si>
  <si>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</si>
  <si>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</si>
  <si>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</si>
  <si>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</si>
  <si>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</si>
  <si>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</si>
  <si>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</si>
  <si>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</si>
  <si>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</si>
  <si>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</si>
  <si>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</si>
  <si>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</si>
  <si>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</si>
  <si>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</si>
  <si>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</si>
  <si>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</si>
  <si>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</si>
  <si>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</si>
  <si>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</si>
  <si>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</si>
  <si>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</si>
  <si>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</si>
  <si>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</si>
  <si>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</si>
  <si>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</si>
  <si>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</si>
  <si>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</si>
  <si>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</si>
  <si>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</si>
  <si>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</si>
  <si>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</si>
  <si>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</si>
  <si>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</si>
  <si>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</si>
  <si>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</si>
  <si>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</si>
  <si>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</si>
  <si>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</si>
  <si>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</si>
  <si>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</si>
  <si>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</si>
  <si>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</si>
  <si>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15.120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</si>
  <si>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7.560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</si>
  <si>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Realizar </t>
    </r>
    <r>
      <rPr>
        <b/>
        <sz val="11"/>
        <color theme="1"/>
        <rFont val="Calibri Light"/>
        <family val="2"/>
        <scheme val="major"/>
      </rPr>
      <t xml:space="preserve">11 </t>
    </r>
    <r>
      <rPr>
        <sz val="11"/>
        <color indexed="8"/>
        <rFont val="Calibri Light"/>
        <family val="2"/>
      </rPr>
      <t>operativos de inspección, vigilancia y control para dar cumplimiento a los fallos de río Bogotá</t>
    </r>
  </si>
  <si>
    <t>FORMULACIÓN Y SEGUIMIENTO PLANES DE GESTIÓN NIVEL LOCAL
ALCALDÍA LOCAL DE KENNEDY</t>
  </si>
  <si>
    <r>
      <t xml:space="preserve">Realizar </t>
    </r>
    <r>
      <rPr>
        <b/>
        <sz val="11"/>
        <color theme="1"/>
        <rFont val="Calibri Light"/>
        <family val="2"/>
        <scheme val="major"/>
      </rPr>
      <t xml:space="preserve">103 </t>
    </r>
    <r>
      <rPr>
        <sz val="11"/>
        <color indexed="8"/>
        <rFont val="Calibri Light"/>
        <family val="2"/>
      </rPr>
      <t>operativos de inspección, vigilancia y control en materia de integridad del espacio público</t>
    </r>
  </si>
  <si>
    <r>
      <t xml:space="preserve">Realizar </t>
    </r>
    <r>
      <rPr>
        <b/>
        <sz val="11"/>
        <color theme="1"/>
        <rFont val="Calibri Light"/>
        <family val="2"/>
        <scheme val="major"/>
      </rPr>
      <t>190</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</si>
  <si>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</si>
  <si>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</si>
  <si>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</si>
  <si>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</si>
  <si>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</si>
  <si>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</si>
  <si>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</si>
  <si>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</si>
  <si>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</si>
  <si>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</si>
  <si>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</si>
  <si>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</si>
  <si>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</si>
  <si>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</si>
  <si>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</si>
  <si>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</si>
  <si>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</si>
  <si>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</si>
  <si>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</si>
  <si>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</si>
  <si>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</si>
  <si>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</si>
  <si>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</si>
  <si>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</si>
  <si>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</si>
  <si>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</si>
  <si>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</si>
  <si>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</si>
  <si>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</si>
  <si>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</si>
  <si>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</si>
  <si>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</si>
  <si>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</si>
  <si>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</si>
  <si>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</si>
  <si>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</si>
  <si>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</si>
  <si>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</si>
  <si>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</si>
  <si>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</si>
  <si>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</si>
  <si>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</si>
  <si>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</si>
  <si>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</si>
  <si>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</si>
  <si>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</si>
  <si>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</si>
  <si>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</si>
  <si>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</si>
  <si>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</si>
  <si>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</si>
  <si>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</si>
  <si>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</si>
  <si>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</si>
  <si>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</si>
  <si>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</si>
  <si>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</si>
  <si>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</si>
  <si>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223527</t>
    </r>
  </si>
  <si>
    <t>11 de marzo de 2022</t>
  </si>
  <si>
    <t xml:space="preserve">Se corrige el responsable del reporte de las metas No. 13, 14 y 15. Se incluyen los procesos asociados a las metas transversales. </t>
  </si>
  <si>
    <t>Gestión Pública Territorial Local
Gestión Corporativa Institucional
Inspección, Vigilancia y Control
Planeación Institucional
Comunicación Estratégica
Servicio a la Ciudadanía</t>
  </si>
  <si>
    <t>31 de enero de 2022</t>
  </si>
  <si>
    <t>31 de marzo de 2022</t>
  </si>
  <si>
    <t>Se anticipa la programación de la meta transversal No. 4 de capacitación en el sistema de gestión, pasando del II trimestre al I trimestre.</t>
  </si>
  <si>
    <t>28 de abril de 2022</t>
  </si>
  <si>
    <t>TOTAL METAS TRANSVERSALES (20%)</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</si>
  <si>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</si>
  <si>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</si>
  <si>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$7.154.640.565 de los $44.716.263.663 del presupuesto comprometido constituido como obligaciones por pagar de la vigencia 2021. Se logró una ejecución del 16%.</t>
  </si>
  <si>
    <t>La alcaldía local realizó el giro acumulado de $2.541.448.483 del presupuesto comprometido por $21.300.057.035 constituido como obligaciones por pagar de la vigencia 2020 y anteriores, lo que representa una ejecución de la meta del 11,93%.</t>
  </si>
  <si>
    <t xml:space="preserve">La alcaldía local ha comprometido $28.425.836.200 de los $125.502.469.000 constituidos como presupuesto de inversión directa de la vigencia. Se logró la ejecución del 22,65%, lo que representa un cumplimiento al 100% de lo programado para el periodo. </t>
  </si>
  <si>
    <t>La alcaldía local ha realizado del giro acumulado de $17.148.000.000 de los $125.502.469.000 constituidos como Presupuesto disponible de inversión directa de la vigencia, lo que representa una ejecución del 13,66%.</t>
  </si>
  <si>
    <t>La alcaldía local ha registrado 323 contratos en SIPSE Local, de los 326 contratos publicados en la plataforma SECOP I y II, lo que representa una ejecución de la meta del % para el periodo. Según el reporte de la DGDL, se presentó error de digitación y completar el flujos en varios procesos de contratación</t>
  </si>
  <si>
    <t xml:space="preserve">La alcaldía local tiene  319 contratos registrados en SIPSE Local en estado ejecución, de los 323 contratos registrados en SECOP en estado En ejecución o Firmado, lo que representa un nivel de ejecución del 98,76%. </t>
  </si>
  <si>
    <t>Reporte DGP</t>
  </si>
  <si>
    <t>La alcaldía local terminó 194 actuaciones administrativas activas</t>
  </si>
  <si>
    <t>La alcaldía local terminó 148 actuaciones administrativas en primera instancia</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</si>
  <si>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</si>
  <si>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</si>
  <si>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</si>
  <si>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</si>
  <si>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548 de los 556 requerimientos ciudadanos recibidos de la vigencia 2022</t>
  </si>
  <si>
    <t>La alcaldía local atendió los 94 requerimientos ciudadanos recibidos de vigencias anteriores</t>
  </si>
  <si>
    <t>En SIPSE se cuenta con el registro completo de los 332 CPS del FDLK y con 3 de los 4 contratos de otras modalidades (1 concurso méritos, 2 mínima cuantía y 1 selección abreviada)</t>
  </si>
  <si>
    <t>SIPSE LOCAL
Base de datos descargada de SIPSE vs reporte SECOP</t>
  </si>
  <si>
    <t>Se adelantaron 25 operativos de inspección, vigilancia y control en materia de integridad del espacio público</t>
  </si>
  <si>
    <t>Se disponen 25 actas de asistencia que incluyen el desarrollo de los operativos de ivc en materia de integridad de espacio público ejecutados durante el i trimestre de 2022 por el área Jurídica Policiva</t>
  </si>
  <si>
    <t>Se disponen 47 actas de asistencia que incluyen el desarrollo de los operativos de ivc en materia de actividad económica ejecutados durante el i trimestre de 2022 por el área Jurídica Policiva</t>
  </si>
  <si>
    <t>Se disponen 2 actas de asistencia que incluyen el desarrollo de los operativos de inspección, vigilancia y control para dar cumplimiento a los fallos de río Bogotá ejecutados durante el i trimestre de 2022 por el área Jurídica Policiva</t>
  </si>
  <si>
    <t>Se adelantaron 47 operativos de inspección, vigilancia y control en materia de actividad económica</t>
  </si>
  <si>
    <t>Se adelantaron 2 operativos de inspección, vigilancia y control para dar cumplimiento a los fallos de río Bogotá</t>
  </si>
  <si>
    <t>Reporte MIMEC</t>
  </si>
  <si>
    <t xml:space="preserve">La alcaldía local cuenta con 0 acciones de mejora vencidas de las 3 acciones de mejora abiertas, lo que representa una ejecución de la meta del 100%. </t>
  </si>
  <si>
    <t>Para el primer trimestre de la vigencia 2022, el plan de gestión de la Alcaldía Local alcanzó un nivel de desempeño del 97,51% de acuerdo con lo programado, y del 21,91% acumulado para la vigencia.</t>
  </si>
  <si>
    <t>La alcaldía local presenta un avance de metas PDL acumulado del  15,6% y un avance acumulado de metas entregadas a 31/12/2021 del 12,6% lo que representa una ejecución de la meta plan de gestión del 3% para el periodo. Para el segundo trimestre, se registran los datos con corte a 31 de marzo, conforme se estableció en la definición del indicador.</t>
  </si>
  <si>
    <t xml:space="preserve">La alcaldía local efectuó giros acumulados por valor de 16.380.863.525 del presupuesto comprometido constituido como obligaciones por pagar de la vigencia 2021, lo que representa una ejecución del 35,51% para el periodo. </t>
  </si>
  <si>
    <t xml:space="preserve">La alcaldía local efectuó giros acumulados por valor de 8.148.775.414 del presupuesto comprometido constituido como obligaciones por pagar de la vigencia 2020 y anteriores, lo que representa una ejecución del 41,56% para el periodo. </t>
  </si>
  <si>
    <t>La alcaldía local profirió 1123 fallos de fondo en primera instancia sobre las actuaciones de policía que se encuentran a cargo de las inspecciones de policía</t>
  </si>
  <si>
    <t>La alcaldía local profirió 1725 fallos en primera instancia sobre actuaciones de policía</t>
  </si>
  <si>
    <t>La alcaldía local terminó (archivó) 271 actuaciones administrativas activas</t>
  </si>
  <si>
    <t>La alcaldía local terminó (archivó) 255 actuaciones administrativas en primera instancia</t>
  </si>
  <si>
    <t>La calificación se otorga teniendo en cuenta los siguientes parámetros:  
*Inspección ambiental ( ponderación 60%): La Alcaldía obtiene calificación de  85%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</si>
  <si>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</si>
  <si>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</si>
  <si>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</si>
  <si>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http://www.kennedy.gov.co/tabla_archivos/107-registro-publicacion-kennedy</t>
  </si>
  <si>
    <t>No programada para el II trimestre de 2022</t>
  </si>
  <si>
    <t>La alcaldía local efectuó la respuesta al 100% de los requerimientos instaurados a 31 de diciembre de 2021</t>
  </si>
  <si>
    <t>Reporte de respuestas a la ciudadania SAC</t>
  </si>
  <si>
    <t>Mediante memorando No. 20224600216483 del 11/07/2022, la Subsecretaría de Gestión Institucional presentó el avance en las respuestas efectuadas por la alcaldía local con corte a 30 de junio de 2022.</t>
  </si>
  <si>
    <t xml:space="preserve">Para el periodo, se efectuaron compromisos por valor de 32.431.772.386, lo que representa una ejecución del 25,84% del presupuesto de inversión directa de la vigencia 2022. Lo anterior se explica por: 
1. Existen demoras en los procesos contractuales de convenios interadministrativos debido a la vigencia de la Ley de Garantias, lo cual impidio iniciar la negociación de estos convenios hasta el 19 de junio de 2022. A partir del 19 de junio de 2022, se están tramitando todos los convenios a realizarse y se espera su perfeccionamiento al 30 de agosto de 2022. 
2. Se presentan retrasos en áreas especificas que dependen de los sectores para el perfeccionamiento de los procesos contractuales (seguridad, educación, ambiente, reactivación económica). Con estos sectores, se vienen realizando las respectivas mesas de trabajo para agilizar los procesos.
3. Existen retrasos en los procesos internos de formulación los cuales se estan resolviendo con cada uno de los equipos involucrados y se tendra la totalidad de los procesos en fase de adjudicación al 30 de agosto. </t>
  </si>
  <si>
    <t>Para el periodo se han realizado giros acumulados por $23.150.337.046 del presupuesto total  disponible de inversión directa de la vigencia, lo que representa una ejecución del 18,45%. Las causas y acciones que se han emprendido corresponden a las mencionadas en el análisis de avance para el segundo trimestre de la meta 4 del presente reporte de seguimiento.</t>
  </si>
  <si>
    <t xml:space="preserve">La alcaldía local realizó el registro de 334 contratos en SIPSE. De acuerdo con el número de contratos publicados en la plataforma SECOP I y II de la vigencia, esto representa una ejecución para el periodo del 99,70%. El contrato 88 no esta cargado en el sistema motivo por el cual afecta el indicador. 
El contrato 88 aún no se encuentra cargado debido a inconsistencias reportadas en la fecha de expedidión del Certificado de Disponibilidad Presupuestal, la cual fue notificada a la Dirección de Gestión de Desarrollo Local, del cual se adjunta compo soporte el oficio enviado por el equipo de Presupuesto, ver carpeta (Meta 6).  </t>
  </si>
  <si>
    <t>La alcaldía local realizó el registro en SIPSE de 330 contratos registrados en SECOP en estado En ejecucion o Firmado, lo que representa una ejecución para el periodo del 98,51%. Tienen 4 contratos suscritos y legalizados y un contrato sin cargar en el sistema.
El contrato sin cargar corresponde al 88, del cual la justificación se describe en el analisis de la meta 6. En cuanto a los 4 contratos que aparecen en estado suscrito o legalizado, dos de estos ya se encuentran en estado de ejecución (366 y 360).  
En cuanto al contrato 361 se encuentra en estado terminado y el contrato 362, su estado no ha cambiado, dado que aún no ha iniciado.  Se anexa como evidencia reporte SIPSE con corte a 21/07/2022 (Meta 7).</t>
  </si>
  <si>
    <t>De acuerdo con los reportes de SIPSE y SECOP, se encontraron 348 contratos registrados en SIPSE Local y en SECOP 349; ejecución del 99,7%.</t>
  </si>
  <si>
    <t>Se adelantaron 31 operativos de inspección, vigilancia y control en materia de integridad del espacio público</t>
  </si>
  <si>
    <t>Actas de operativos de IVC en materia de integridad del espacio público, compartidas en el DRIVE</t>
  </si>
  <si>
    <t>Se adelantaron 60 operativos de inspección, vigilancia y control en materia de actividad económica</t>
  </si>
  <si>
    <t>Actas de operativos de IVC en materia de actividad económica, compartidas en el DRIVE</t>
  </si>
  <si>
    <t>Se adelantaron 4 operativos de inspección, vigilancia y control para dar cumplimiento a los fallos de río Bogotá</t>
  </si>
  <si>
    <t>Actas de operativos de IVC para dar cumplimiento a los fallos de rio Bogotá, compartidas en el DRIVE</t>
  </si>
  <si>
    <t>29 de julio de 2022</t>
  </si>
  <si>
    <t>Para el segundo trimestre de la vigencia 2022, el plan de gestión de la Alcaldía Local alcanzó un nivel de desempeño del 93,78% de acuerdo con lo programado, y del 52,77% acumulado para la vigencia. De acuerdo con la comunicación de la Dirección de Gestión Policiva, se ajusta la ejecución de las metas 9 y 10 correspondiente al I trimestre de 2022, como resultado del proceso de revisión, depuración y actualización del aplicativo ARCO.</t>
  </si>
  <si>
    <t>29 de septiembre de 2022</t>
  </si>
  <si>
    <r>
      <t xml:space="preserve">Terminar (archivar) </t>
    </r>
    <r>
      <rPr>
        <b/>
        <sz val="11"/>
        <color theme="1"/>
        <rFont val="Calibri Light"/>
        <family val="2"/>
        <scheme val="major"/>
      </rPr>
      <t>915</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</si>
  <si>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800</t>
    </r>
    <r>
      <rPr>
        <sz val="11"/>
        <color theme="1"/>
        <rFont val="Calibri Light"/>
        <family val="2"/>
        <scheme val="major"/>
      </rPr>
      <t xml:space="preserve"> </t>
    </r>
    <r>
      <rPr>
        <sz val="11"/>
        <color indexed="8"/>
        <rFont val="Calibri Light"/>
        <family val="2"/>
      </rPr>
      <t>actuaciones administrativas en primera instancia</t>
    </r>
  </si>
  <si>
    <t>De acuerdo con la comunicación 20225830014023 del 24 de agosto de 2022 de la Alcaldía Local y concepto favorable de la Dirección para la Gestión Policiva mediante comunicación 20222200300553, se modifica la magnitud total y programación de los trimestres III y IV, así.
Meta No. 11: se aumenta el número de actuaciones administrativas a archivar de 815 a 915. 
Meta No. 12: se disminuye el número de actuaciones administrativas a terminar en primera instancia de 1054 a 800. 
Caso Hola No. 271992</t>
  </si>
  <si>
    <t>La alcaldía local realizó 4514 impulsos procesales sobre las actuaciones de policía que se encuentran a cargo de las inspecciones de policía</t>
  </si>
  <si>
    <t>La alcaldía local realizó 7304 impulsos procesales en el periodo</t>
  </si>
  <si>
    <t>La alcaldía local realizó 15.693 impulsos procesales en el periodo</t>
  </si>
  <si>
    <t>La alcaldía local profirió 2.663 fallos en primera instancia sobre actuaciones de policía</t>
  </si>
  <si>
    <t>La alcaldía local terminó (archivó) 275 actuaciones administrativas activas</t>
  </si>
  <si>
    <t>La alcaldía local terminó (archivó) 149 actuaciones administrativas en primera instancia</t>
  </si>
  <si>
    <t>La alcaldía local realizó 27.511 impulsos procesales sobre las actuaciones de policía que se encuentran a cargo de las inspecciones de policía</t>
  </si>
  <si>
    <t>La alcaldía local profirió 5.511 fallos de fondo en primera instancia sobre las actuaciones de policía que se encuentran a cargo de las inspecciones de policía</t>
  </si>
  <si>
    <t>La alcaldía local terminó 740 actuaciones administrativas activas</t>
  </si>
  <si>
    <t>La alcaldía local terminó 552 actuaciones administrativas en primera instancia</t>
  </si>
  <si>
    <t xml:space="preserve">La alcaldía local presenta un avance de metas PDL acumulado del  17,4% con corte al 30 de junio de 2022, que frente al avance de metas entregadas a 31/12/2021 del 12,6%, lo que representa una ejecución de la meta plan de gestión del 4,8% para el periodo. </t>
  </si>
  <si>
    <t xml:space="preserve">La alcaldía local efectuó giros acumulados por valor de $25.914.442.928 del presupuesto comprometido constituido como obligaciones por pagar de la vigencia 2021, lo que representa una ejecución del 56,31% para el periodo. </t>
  </si>
  <si>
    <t xml:space="preserve">La alcaldía local efectuó giros acumulados por valor de $9.559.988.426 del presupuesto comprometido constituido como obligaciones por pagar de la vigencia 2020 y anteriores, lo que representa una ejecución del 49,43% para el periodo. </t>
  </si>
  <si>
    <t>Para el periodo, se efectuaron compromisos por valor de $103986000000, lo que representa una ejecución del 81,36% del presupuesto de inversión directa de la vigencia 2022.</t>
  </si>
  <si>
    <t>Para el periodo se han realizado giros acumulados por $40.142.774.527 del presupuesto total  disponible de inversión directa de la vigencia, lo que representa una ejecución del 31,41%.</t>
  </si>
  <si>
    <t>La alcaldía local realizó el registro de 717 contratos en SIPSE. De acuerdo con el número de contratos publicados en la plataforma SECOP I y II de la vigencia, esto representa una ejecución de la meta para el periodo del 98,49%. Sin cargar contratos 88, 444, 490, 548, 602, 624, 628, 630, 645, 678, 712, 740</t>
  </si>
  <si>
    <t>La alcaldía local realizó el registro en SIPSE de 716 contratos registrados en SECOP en estado En ejecucion o Firmado, lo que representa una ejecución de la meta para el periodo del 98,35%.  Sin cargar 12 contratos y 1 proceso se encuentra aún en estado suscrito o legalizado.</t>
  </si>
  <si>
    <t>La meta presenta un avance acumulado del 74,78%.</t>
  </si>
  <si>
    <t>La meta presenta un avance acumulado del 74,32%.</t>
  </si>
  <si>
    <t>La meta presenta un avance acumulado del 73,91%</t>
  </si>
  <si>
    <t>Se adelantaron 3 operativos de inspección, vigilancia y control para dar cumplimiento a los fallos de río Bogotá</t>
  </si>
  <si>
    <t>Se adelantaron 9 operativos de inspección, vigilancia y control para dar cumplimiento a los fallos de río Bogotá</t>
  </si>
  <si>
    <t>Se adelantaron 87 operativos de inspección, vigilancia y control en materia de integridad del espacio público</t>
  </si>
  <si>
    <t>Se adelantaron 167 operativos de inspección, vigilancia y control en materia de actividad económica</t>
  </si>
  <si>
    <t xml:space="preserve">La alcaldía local cuenta con 0 acciones de mejora vencidas de las 3 acciones de mejora abiertas, lo que representa una ejecución de la meta del 100% para el tercer trimestre. </t>
  </si>
  <si>
    <t>Mediante memorando 20221400336623 del 19/10/2022, la 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</si>
  <si>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atendió el 100% de los requerimientos ciudadanos recibidos de vigencias anteriores</t>
  </si>
  <si>
    <t>Mediante comunicación del 13/10/2022, la Subsecretaría de Gestión Institucional presentó el avance en las respuestas efectuadas por la alcaldía local con corte a 30 de septiembre de 2022.</t>
  </si>
  <si>
    <t>27 de octubre de 2022</t>
  </si>
  <si>
    <t>Para el tercer trimestre de la vigencia 2022, el plan de gestión de la Alcaldía Local alcanzó un nivel de desempeño del 96,74% de acuerdo con lo programado, y del 75,12%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</si>
</sst>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1">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4" fillId="3" borderId="35" xfId="0" applyFont="1" applyFill="1" applyBorder="1" applyAlignment="1">
      <alignment horizontal="center" vertical="center" wrapText="1"/>
    </xf>
    <xf numFmtId="0" fontId="5" fillId="3" borderId="35" xfId="0" applyFont="1" applyFill="1" applyBorder="1" applyAlignment="1" applyProtection="1">
      <alignment horizontal="center" vertical="center" wrapText="1"/>
      <protection hidden="1"/>
    </xf>
    <xf numFmtId="0" fontId="4" fillId="3" borderId="38" xfId="0" applyFont="1" applyFill="1" applyBorder="1" applyAlignment="1">
      <alignment horizontal="left" vertical="center" wrapText="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6"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7" fillId="4" borderId="49" xfId="0" applyNumberFormat="1" applyFont="1" applyFill="1" applyBorder="1" applyAlignment="1">
      <alignment horizontal="center" wrapText="1"/>
    </xf>
    <xf numFmtId="9" fontId="24"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6" fillId="4" borderId="50" xfId="0" applyFont="1" applyFill="1" applyBorder="1" applyAlignment="1">
      <alignment horizontal="justify" vertical="center" wrapText="1"/>
    </xf>
    <xf numFmtId="0" fontId="27"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4" fillId="3" borderId="12"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51" xfId="1" applyNumberFormat="1" applyFont="1" applyBorder="1" applyAlignment="1">
      <alignment horizontal="center" vertical="center" wrapText="1"/>
    </xf>
    <xf numFmtId="10" fontId="22" fillId="4" borderId="49" xfId="1"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0" fontId="18" fillId="0" borderId="24" xfId="0" applyFont="1" applyFill="1" applyBorder="1" applyAlignment="1">
      <alignment wrapText="1"/>
    </xf>
    <xf numFmtId="0" fontId="28" fillId="0" borderId="0" xfId="0" applyFont="1" applyFill="1" applyAlignment="1">
      <alignment wrapText="1"/>
    </xf>
    <xf numFmtId="9" fontId="18" fillId="0" borderId="51" xfId="0"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0" fontId="18" fillId="0" borderId="51" xfId="0" applyFont="1" applyBorder="1" applyAlignment="1">
      <alignment horizontal="left" vertical="center" wrapText="1"/>
    </xf>
    <xf numFmtId="10" fontId="18" fillId="0" borderId="51" xfId="0" applyNumberFormat="1" applyFont="1" applyBorder="1" applyAlignment="1">
      <alignment horizontal="center" vertical="center" wrapText="1"/>
    </xf>
    <xf numFmtId="10" fontId="18" fillId="0" borderId="51" xfId="0" applyNumberFormat="1" applyFont="1" applyBorder="1" applyAlignment="1">
      <alignment horizontal="center" vertical="center"/>
    </xf>
    <xf numFmtId="0" fontId="18" fillId="0" borderId="1" xfId="0" applyFont="1" applyFill="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15" xfId="0" applyFont="1" applyBorder="1" applyAlignment="1">
      <alignment horizontal="center" vertical="center" wrapText="1"/>
    </xf>
    <xf numFmtId="9" fontId="18" fillId="0" borderId="15" xfId="0" applyNumberFormat="1" applyFont="1" applyBorder="1" applyAlignment="1">
      <alignment horizontal="center" vertical="center"/>
    </xf>
    <xf numFmtId="0" fontId="18" fillId="0" borderId="18" xfId="0" applyFont="1" applyBorder="1" applyAlignment="1">
      <alignment horizontal="center" vertical="center" wrapText="1"/>
    </xf>
    <xf numFmtId="9" fontId="18" fillId="0" borderId="53" xfId="1" applyFont="1" applyFill="1" applyBorder="1" applyAlignment="1">
      <alignment horizontal="center" vertical="center" wrapText="1"/>
    </xf>
    <xf numFmtId="9" fontId="18" fillId="0" borderId="53" xfId="1" applyFont="1" applyBorder="1" applyAlignment="1">
      <alignment horizontal="center" vertical="center" wrapText="1"/>
    </xf>
    <xf numFmtId="0" fontId="18" fillId="0" borderId="5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1" applyNumberFormat="1" applyFont="1" applyBorder="1" applyAlignment="1">
      <alignment horizontal="center" vertical="center" wrapText="1"/>
    </xf>
    <xf numFmtId="9" fontId="18" fillId="0" borderId="35" xfId="0" applyNumberFormat="1" applyFont="1" applyBorder="1" applyAlignment="1">
      <alignment horizontal="center" vertical="center"/>
    </xf>
    <xf numFmtId="0" fontId="18" fillId="0" borderId="35" xfId="0" applyFont="1" applyBorder="1" applyAlignment="1">
      <alignment horizontal="justify" vertical="center" wrapText="1"/>
    </xf>
    <xf numFmtId="0" fontId="18" fillId="0" borderId="38"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6" fillId="4" borderId="44" xfId="0" applyFont="1" applyFill="1" applyBorder="1" applyAlignment="1">
      <alignment horizontal="center" wrapText="1"/>
    </xf>
    <xf numFmtId="1" fontId="26" fillId="4" borderId="44" xfId="0" applyNumberFormat="1" applyFont="1" applyFill="1" applyBorder="1" applyAlignment="1">
      <alignment horizontal="center" wrapText="1"/>
    </xf>
    <xf numFmtId="1" fontId="26"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7" fillId="4" borderId="45" xfId="0" applyFont="1" applyFill="1" applyBorder="1" applyAlignment="1">
      <alignment horizontal="center" wrapText="1"/>
    </xf>
    <xf numFmtId="0" fontId="27" fillId="4" borderId="46" xfId="0" applyFont="1" applyFill="1" applyBorder="1" applyAlignment="1">
      <alignment horizont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27" fillId="4" borderId="44"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168089</xdr:colOff>
      <xdr:row>0</xdr:row>
      <xdr:rowOff>97492</xdr:rowOff>
    </xdr:from>
    <xdr:to>
      <xdr:col>1</xdr:col>
      <xdr:colOff>1882588</xdr:colOff>
      <xdr:row>1</xdr:row>
      <xdr:rowOff>97491</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089" y="97492"/>
          <a:ext cx="2173940" cy="8964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sheetPr filterMode="1"/>
  <dimension ref="A1:AW45"/>
  <sheetViews>
    <sheetView tabSelected="1" topLeftCell="A12" zoomScale="80" zoomScaleNormal="80" workbookViewId="0">
      <pane xSplit="5" ySplit="8" topLeftCell="H30" activePane="bottomRight" state="frozen"/>
      <selection activeCell="A12" sqref="A12"/>
      <selection pane="topRight" activeCell="F12" sqref="F12"/>
      <selection pane="bottomLeft" activeCell="A20" sqref="A20"/>
      <selection pane="bottomRight" activeCell="P31" sqref="P31"/>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44.140625" style="134" customWidth="1"/>
    <col min="27" max="27" width="22.42578125" style="134" customWidth="1"/>
    <col min="28" max="28" width="19.140625" style="2" customWidth="1"/>
    <col min="29" max="29" width="15.7109375" style="2" customWidth="1"/>
    <col min="30" max="30" width="16.42578125" style="2" customWidth="1"/>
    <col min="31" max="31" width="54.28515625" style="2" customWidth="1"/>
    <col min="32" max="32" width="24.7109375" style="2" customWidth="1"/>
    <col min="33" max="34" width="16.42578125" style="2" customWidth="1"/>
    <col min="35" max="35" width="15.85546875" style="2" customWidth="1"/>
    <col min="36" max="36" width="39.7109375" style="2" customWidth="1"/>
    <col min="37" max="37" width="17.7109375" style="2" customWidth="1"/>
    <col min="38" max="38" width="14.5703125" style="2" hidden="1" customWidth="1"/>
    <col min="39" max="39" width="16.42578125" style="2" hidden="1" customWidth="1"/>
    <col min="40" max="40" width="15.85546875" style="2" hidden="1" customWidth="1"/>
    <col min="41" max="41" width="13.42578125" style="2" hidden="1" customWidth="1"/>
    <col min="42" max="42" width="14" style="2" hidden="1" customWidth="1"/>
    <col min="43" max="43" width="16.5703125" style="2" customWidth="1"/>
    <col min="44" max="44" width="16.42578125" style="2" customWidth="1"/>
    <col min="45" max="45" width="18.5703125" style="2" customWidth="1"/>
    <col min="46" max="46" width="44.28515625" style="134" customWidth="1"/>
    <col min="47" max="47" width="17.5703125" style="2" customWidth="1"/>
    <col min="48" max="48" width="16.28515625" style="2" customWidth="1"/>
    <col min="49" max="16384" width="10.85546875" style="2"/>
  </cols>
  <sheetData>
    <row r="1" spans="1:49" ht="70.5" customHeight="1" x14ac:dyDescent="0.25">
      <c r="A1" s="194" t="s">
        <v>137</v>
      </c>
      <c r="B1" s="195"/>
      <c r="C1" s="195"/>
      <c r="D1" s="195"/>
      <c r="E1" s="195"/>
      <c r="F1" s="195"/>
      <c r="G1" s="195"/>
      <c r="H1" s="195"/>
      <c r="I1" s="195"/>
      <c r="J1" s="195"/>
      <c r="K1" s="195"/>
      <c r="L1" s="195"/>
      <c r="M1" s="196"/>
      <c r="N1" s="197" t="s">
        <v>197</v>
      </c>
      <c r="O1" s="198"/>
      <c r="P1" s="198"/>
      <c r="Q1" s="198"/>
      <c r="R1" s="199"/>
      <c r="S1" s="203"/>
      <c r="T1" s="193"/>
      <c r="U1" s="193"/>
      <c r="V1" s="193"/>
      <c r="W1" s="120"/>
      <c r="X1" s="193"/>
      <c r="Y1" s="193"/>
      <c r="Z1" s="204"/>
      <c r="AA1" s="204"/>
      <c r="AB1" s="193"/>
      <c r="AC1" s="193"/>
      <c r="AD1" s="193"/>
      <c r="AE1" s="193"/>
      <c r="AF1" s="193"/>
      <c r="AG1" s="193"/>
      <c r="AH1" s="193"/>
      <c r="AI1" s="193"/>
      <c r="AJ1" s="193"/>
      <c r="AK1" s="193"/>
      <c r="AL1" s="193"/>
      <c r="AM1" s="193"/>
      <c r="AN1" s="193"/>
      <c r="AO1" s="193"/>
      <c r="AP1" s="193"/>
      <c r="AQ1" s="193"/>
      <c r="AR1" s="193"/>
      <c r="AS1" s="193"/>
      <c r="AT1" s="204"/>
      <c r="AU1" s="193"/>
      <c r="AV1" s="193"/>
      <c r="AW1" s="193"/>
    </row>
    <row r="2" spans="1:49" s="3" customFormat="1" ht="23.45" customHeight="1" x14ac:dyDescent="0.25">
      <c r="A2" s="205"/>
      <c r="B2" s="206"/>
      <c r="C2" s="206"/>
      <c r="D2" s="206"/>
      <c r="E2" s="206"/>
      <c r="F2" s="206"/>
      <c r="G2" s="206"/>
      <c r="H2" s="206"/>
      <c r="I2" s="206"/>
      <c r="J2" s="206"/>
      <c r="K2" s="206"/>
      <c r="L2" s="206"/>
      <c r="M2" s="207"/>
      <c r="N2" s="200"/>
      <c r="O2" s="201"/>
      <c r="P2" s="201"/>
      <c r="Q2" s="201"/>
      <c r="R2" s="202"/>
      <c r="S2" s="203"/>
      <c r="T2" s="193"/>
      <c r="U2" s="193"/>
      <c r="V2" s="193"/>
      <c r="W2" s="120"/>
      <c r="X2" s="193"/>
      <c r="Y2" s="193"/>
      <c r="Z2" s="204"/>
      <c r="AA2" s="204"/>
      <c r="AB2" s="193"/>
      <c r="AC2" s="193"/>
      <c r="AD2" s="193"/>
      <c r="AE2" s="193"/>
      <c r="AF2" s="193"/>
      <c r="AG2" s="193"/>
      <c r="AH2" s="193"/>
      <c r="AI2" s="193"/>
      <c r="AJ2" s="193"/>
      <c r="AK2" s="193"/>
      <c r="AL2" s="193"/>
      <c r="AM2" s="193"/>
      <c r="AN2" s="193"/>
      <c r="AO2" s="193"/>
      <c r="AP2" s="193"/>
      <c r="AQ2" s="193"/>
      <c r="AR2" s="193"/>
      <c r="AS2" s="193"/>
      <c r="AT2" s="204"/>
      <c r="AU2" s="193"/>
      <c r="AV2" s="193"/>
      <c r="AW2" s="193"/>
    </row>
    <row r="3" spans="1:49" ht="15" customHeight="1" x14ac:dyDescent="0.25">
      <c r="A3" s="208"/>
      <c r="B3" s="209"/>
      <c r="C3" s="209"/>
      <c r="D3" s="209"/>
      <c r="E3" s="209"/>
      <c r="F3" s="209"/>
      <c r="G3" s="209"/>
      <c r="H3" s="209"/>
      <c r="I3" s="209"/>
      <c r="J3" s="209"/>
      <c r="K3" s="209"/>
      <c r="L3" s="209"/>
      <c r="M3" s="209"/>
      <c r="N3" s="209"/>
      <c r="O3" s="209"/>
      <c r="P3" s="209"/>
      <c r="Q3" s="209"/>
      <c r="R3" s="209"/>
      <c r="S3" s="4"/>
      <c r="T3" s="4"/>
      <c r="U3" s="4"/>
      <c r="V3" s="4"/>
      <c r="W3" s="4"/>
      <c r="X3" s="4"/>
      <c r="Y3" s="4"/>
      <c r="Z3" s="129"/>
      <c r="AA3" s="129"/>
      <c r="AB3" s="4"/>
      <c r="AC3" s="4"/>
      <c r="AD3" s="4"/>
      <c r="AE3" s="4"/>
      <c r="AF3" s="4"/>
      <c r="AG3" s="4"/>
      <c r="AH3" s="4"/>
      <c r="AI3" s="4"/>
      <c r="AJ3" s="4"/>
      <c r="AK3" s="4"/>
      <c r="AL3" s="4"/>
      <c r="AM3" s="4"/>
      <c r="AN3" s="4"/>
      <c r="AO3" s="4"/>
      <c r="AP3" s="4"/>
      <c r="AQ3" s="4"/>
      <c r="AR3" s="4"/>
      <c r="AS3" s="4"/>
      <c r="AT3" s="129"/>
      <c r="AU3" s="4"/>
      <c r="AV3" s="4"/>
      <c r="AW3" s="4"/>
    </row>
    <row r="4" spans="1:49" ht="15" customHeight="1" x14ac:dyDescent="0.25">
      <c r="A4" s="210" t="s">
        <v>0</v>
      </c>
      <c r="B4" s="211"/>
      <c r="C4" s="211"/>
      <c r="D4" s="211"/>
      <c r="E4" s="211"/>
      <c r="F4" s="211"/>
      <c r="G4" s="211"/>
      <c r="H4" s="211"/>
      <c r="I4" s="211"/>
      <c r="J4" s="211"/>
      <c r="K4" s="211"/>
      <c r="L4" s="211"/>
      <c r="M4" s="211"/>
      <c r="N4" s="211"/>
      <c r="O4" s="211"/>
      <c r="P4" s="211"/>
      <c r="Q4" s="211"/>
      <c r="R4" s="211"/>
      <c r="S4" s="4"/>
      <c r="T4" s="4"/>
      <c r="U4" s="4"/>
      <c r="V4" s="4"/>
      <c r="W4" s="4"/>
      <c r="X4" s="4"/>
      <c r="Y4" s="4"/>
      <c r="Z4" s="129"/>
      <c r="AA4" s="129"/>
      <c r="AB4" s="4"/>
      <c r="AC4" s="4"/>
      <c r="AD4" s="4"/>
      <c r="AE4" s="4"/>
      <c r="AF4" s="4"/>
      <c r="AG4" s="4"/>
      <c r="AH4" s="4"/>
      <c r="AI4" s="4"/>
      <c r="AJ4" s="4"/>
      <c r="AK4" s="4"/>
      <c r="AL4" s="4"/>
      <c r="AM4" s="4"/>
      <c r="AN4" s="4"/>
      <c r="AO4" s="4"/>
      <c r="AP4" s="4"/>
      <c r="AQ4" s="4"/>
      <c r="AR4" s="4"/>
      <c r="AS4" s="4"/>
      <c r="AT4" s="129"/>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20"/>
      <c r="X5" s="120"/>
      <c r="Y5" s="120"/>
      <c r="Z5" s="130"/>
      <c r="AA5" s="130"/>
      <c r="AB5" s="120"/>
      <c r="AC5" s="120"/>
      <c r="AD5" s="120"/>
      <c r="AE5" s="120"/>
      <c r="AF5" s="120"/>
      <c r="AG5" s="120"/>
      <c r="AH5" s="120"/>
      <c r="AI5" s="120"/>
      <c r="AJ5" s="120"/>
      <c r="AK5" s="120"/>
      <c r="AL5" s="120"/>
      <c r="AM5" s="120"/>
      <c r="AN5" s="120"/>
      <c r="AO5" s="120"/>
      <c r="AP5" s="120"/>
      <c r="AQ5" s="120"/>
      <c r="AR5" s="120"/>
      <c r="AS5" s="120"/>
      <c r="AT5" s="130"/>
      <c r="AU5" s="1"/>
      <c r="AV5" s="1"/>
      <c r="AW5" s="1"/>
    </row>
    <row r="6" spans="1:49" ht="15" customHeight="1" x14ac:dyDescent="0.25">
      <c r="A6" s="212" t="s">
        <v>1</v>
      </c>
      <c r="B6" s="213"/>
      <c r="C6" s="218" t="s">
        <v>201</v>
      </c>
      <c r="D6" s="219"/>
      <c r="E6" s="220"/>
      <c r="F6" s="227" t="s">
        <v>2</v>
      </c>
      <c r="G6" s="228"/>
      <c r="H6" s="228"/>
      <c r="I6" s="228"/>
      <c r="J6" s="228"/>
      <c r="K6" s="228"/>
      <c r="L6" s="228"/>
      <c r="M6" s="229"/>
      <c r="N6" s="1"/>
      <c r="O6" s="1"/>
      <c r="P6" s="1"/>
      <c r="Q6" s="1"/>
      <c r="R6" s="1"/>
      <c r="S6" s="1"/>
      <c r="T6" s="1"/>
      <c r="U6" s="1"/>
      <c r="V6" s="1"/>
      <c r="W6" s="120"/>
      <c r="X6" s="120"/>
      <c r="Y6" s="120"/>
      <c r="Z6" s="130"/>
      <c r="AA6" s="130"/>
      <c r="AB6" s="120"/>
      <c r="AC6" s="120"/>
      <c r="AD6" s="120"/>
      <c r="AE6" s="120"/>
      <c r="AF6" s="120"/>
      <c r="AG6" s="120"/>
      <c r="AH6" s="120"/>
      <c r="AI6" s="120"/>
      <c r="AJ6" s="120"/>
      <c r="AK6" s="120"/>
      <c r="AL6" s="120"/>
      <c r="AM6" s="120"/>
      <c r="AN6" s="120"/>
      <c r="AO6" s="120"/>
      <c r="AP6" s="120"/>
      <c r="AQ6" s="120"/>
      <c r="AR6" s="120"/>
      <c r="AS6" s="120"/>
      <c r="AT6" s="130"/>
      <c r="AU6" s="1"/>
      <c r="AV6" s="1"/>
      <c r="AW6" s="1"/>
    </row>
    <row r="7" spans="1:49" ht="15" customHeight="1" x14ac:dyDescent="0.25">
      <c r="A7" s="214"/>
      <c r="B7" s="215"/>
      <c r="C7" s="221"/>
      <c r="D7" s="222"/>
      <c r="E7" s="223"/>
      <c r="F7" s="6" t="s">
        <v>3</v>
      </c>
      <c r="G7" s="230" t="s">
        <v>4</v>
      </c>
      <c r="H7" s="232"/>
      <c r="I7" s="230" t="s">
        <v>5</v>
      </c>
      <c r="J7" s="231"/>
      <c r="K7" s="231"/>
      <c r="L7" s="231"/>
      <c r="M7" s="232"/>
      <c r="N7" s="1"/>
      <c r="O7" s="1"/>
      <c r="P7" s="1"/>
      <c r="Q7" s="1"/>
      <c r="R7" s="1"/>
      <c r="S7" s="1"/>
      <c r="T7" s="1"/>
      <c r="U7" s="1"/>
      <c r="V7" s="1"/>
      <c r="W7" s="120"/>
      <c r="X7" s="120"/>
      <c r="Y7" s="120"/>
      <c r="Z7" s="130"/>
      <c r="AA7" s="130"/>
      <c r="AB7" s="120"/>
      <c r="AC7" s="120"/>
      <c r="AD7" s="120"/>
      <c r="AE7" s="120"/>
      <c r="AF7" s="120"/>
      <c r="AG7" s="120"/>
      <c r="AH7" s="120"/>
      <c r="AI7" s="120"/>
      <c r="AJ7" s="120"/>
      <c r="AK7" s="120"/>
      <c r="AL7" s="120"/>
      <c r="AM7" s="120"/>
      <c r="AN7" s="120"/>
      <c r="AO7" s="120"/>
      <c r="AP7" s="120"/>
      <c r="AQ7" s="120"/>
      <c r="AR7" s="120"/>
      <c r="AS7" s="120"/>
      <c r="AT7" s="130"/>
      <c r="AU7" s="1"/>
      <c r="AV7" s="1"/>
      <c r="AW7" s="1"/>
    </row>
    <row r="8" spans="1:49" ht="15" customHeight="1" x14ac:dyDescent="0.25">
      <c r="A8" s="214"/>
      <c r="B8" s="215"/>
      <c r="C8" s="221"/>
      <c r="D8" s="222"/>
      <c r="E8" s="223"/>
      <c r="F8" s="7">
        <v>1</v>
      </c>
      <c r="G8" s="307" t="s">
        <v>202</v>
      </c>
      <c r="H8" s="308"/>
      <c r="I8" s="233" t="s">
        <v>198</v>
      </c>
      <c r="J8" s="234"/>
      <c r="K8" s="234"/>
      <c r="L8" s="234"/>
      <c r="M8" s="235"/>
      <c r="N8" s="1"/>
      <c r="O8" s="1"/>
      <c r="P8" s="1"/>
      <c r="Q8" s="1"/>
      <c r="R8" s="1"/>
      <c r="S8" s="1"/>
      <c r="T8" s="1"/>
      <c r="U8" s="1"/>
      <c r="V8" s="1"/>
      <c r="W8" s="120"/>
      <c r="X8" s="120"/>
      <c r="Y8" s="120"/>
      <c r="Z8" s="130"/>
      <c r="AA8" s="130"/>
      <c r="AB8" s="120"/>
      <c r="AC8" s="120"/>
      <c r="AD8" s="120"/>
      <c r="AE8" s="120"/>
      <c r="AF8" s="120"/>
      <c r="AG8" s="120"/>
      <c r="AH8" s="120"/>
      <c r="AI8" s="120"/>
      <c r="AJ8" s="120"/>
      <c r="AK8" s="120"/>
      <c r="AL8" s="120"/>
      <c r="AM8" s="120"/>
      <c r="AN8" s="120"/>
      <c r="AO8" s="120"/>
      <c r="AP8" s="120"/>
      <c r="AQ8" s="120"/>
      <c r="AR8" s="120"/>
      <c r="AS8" s="120"/>
      <c r="AT8" s="130"/>
      <c r="AU8" s="1"/>
      <c r="AV8" s="1"/>
      <c r="AW8" s="1"/>
    </row>
    <row r="9" spans="1:49" ht="32.25" customHeight="1" x14ac:dyDescent="0.25">
      <c r="A9" s="214"/>
      <c r="B9" s="215"/>
      <c r="C9" s="221"/>
      <c r="D9" s="222"/>
      <c r="E9" s="223"/>
      <c r="F9" s="119">
        <v>2</v>
      </c>
      <c r="G9" s="188" t="s">
        <v>199</v>
      </c>
      <c r="H9" s="189"/>
      <c r="I9" s="190" t="s">
        <v>200</v>
      </c>
      <c r="J9" s="191"/>
      <c r="K9" s="191"/>
      <c r="L9" s="191"/>
      <c r="M9" s="192"/>
      <c r="N9" s="118"/>
      <c r="O9" s="118"/>
      <c r="P9" s="118"/>
      <c r="Q9" s="118"/>
      <c r="R9" s="118"/>
      <c r="S9" s="118"/>
      <c r="T9" s="118"/>
      <c r="U9" s="118"/>
      <c r="V9" s="118"/>
      <c r="W9" s="120"/>
      <c r="X9" s="120"/>
      <c r="Y9" s="120"/>
      <c r="Z9" s="130"/>
      <c r="AA9" s="130"/>
      <c r="AB9" s="120"/>
      <c r="AC9" s="120"/>
      <c r="AD9" s="120"/>
      <c r="AE9" s="120"/>
      <c r="AF9" s="120"/>
      <c r="AG9" s="120"/>
      <c r="AH9" s="120"/>
      <c r="AI9" s="120"/>
      <c r="AJ9" s="120"/>
      <c r="AK9" s="120"/>
      <c r="AL9" s="120"/>
      <c r="AM9" s="120"/>
      <c r="AN9" s="120"/>
      <c r="AO9" s="120"/>
      <c r="AP9" s="120"/>
      <c r="AQ9" s="120"/>
      <c r="AR9" s="120"/>
      <c r="AS9" s="120"/>
      <c r="AT9" s="130"/>
      <c r="AU9" s="118"/>
      <c r="AV9" s="118"/>
      <c r="AW9" s="118"/>
    </row>
    <row r="10" spans="1:49" ht="34.5" customHeight="1" x14ac:dyDescent="0.25">
      <c r="A10" s="214"/>
      <c r="B10" s="215"/>
      <c r="C10" s="221"/>
      <c r="D10" s="222"/>
      <c r="E10" s="223"/>
      <c r="F10" s="119">
        <v>3</v>
      </c>
      <c r="G10" s="188" t="s">
        <v>203</v>
      </c>
      <c r="H10" s="189"/>
      <c r="I10" s="190" t="s">
        <v>204</v>
      </c>
      <c r="J10" s="191"/>
      <c r="K10" s="191"/>
      <c r="L10" s="191"/>
      <c r="M10" s="192"/>
      <c r="N10" s="118"/>
      <c r="O10" s="118"/>
      <c r="P10" s="118"/>
      <c r="Q10" s="118"/>
      <c r="R10" s="118"/>
      <c r="S10" s="118"/>
      <c r="T10" s="118"/>
      <c r="U10" s="118"/>
      <c r="V10" s="118"/>
      <c r="W10" s="120"/>
      <c r="X10" s="120"/>
      <c r="Y10" s="120"/>
      <c r="Z10" s="130"/>
      <c r="AA10" s="130"/>
      <c r="AB10" s="120"/>
      <c r="AC10" s="120"/>
      <c r="AD10" s="120"/>
      <c r="AE10" s="120"/>
      <c r="AF10" s="120"/>
      <c r="AG10" s="120"/>
      <c r="AH10" s="120"/>
      <c r="AI10" s="120"/>
      <c r="AJ10" s="120"/>
      <c r="AK10" s="120"/>
      <c r="AL10" s="120"/>
      <c r="AM10" s="120"/>
      <c r="AN10" s="120"/>
      <c r="AO10" s="120"/>
      <c r="AP10" s="120"/>
      <c r="AQ10" s="120"/>
      <c r="AR10" s="120"/>
      <c r="AS10" s="120"/>
      <c r="AT10" s="130"/>
      <c r="AU10" s="118"/>
      <c r="AV10" s="118"/>
      <c r="AW10" s="118"/>
    </row>
    <row r="11" spans="1:49" ht="36" customHeight="1" x14ac:dyDescent="0.25">
      <c r="A11" s="214"/>
      <c r="B11" s="215"/>
      <c r="C11" s="221"/>
      <c r="D11" s="222"/>
      <c r="E11" s="223"/>
      <c r="F11" s="119">
        <v>4</v>
      </c>
      <c r="G11" s="188" t="s">
        <v>205</v>
      </c>
      <c r="H11" s="189"/>
      <c r="I11" s="190" t="s">
        <v>234</v>
      </c>
      <c r="J11" s="191"/>
      <c r="K11" s="191"/>
      <c r="L11" s="191"/>
      <c r="M11" s="192"/>
      <c r="N11" s="118"/>
      <c r="O11" s="118"/>
      <c r="P11" s="118"/>
      <c r="Q11" s="118"/>
      <c r="R11" s="118"/>
      <c r="S11" s="118"/>
      <c r="T11" s="118"/>
      <c r="U11" s="118"/>
      <c r="V11" s="118"/>
      <c r="W11" s="120"/>
      <c r="X11" s="120"/>
      <c r="Y11" s="120"/>
      <c r="Z11" s="130"/>
      <c r="AA11" s="130"/>
      <c r="AB11" s="120"/>
      <c r="AC11" s="120"/>
      <c r="AD11" s="120"/>
      <c r="AE11" s="120"/>
      <c r="AF11" s="120"/>
      <c r="AG11" s="120"/>
      <c r="AH11" s="120"/>
      <c r="AI11" s="120"/>
      <c r="AJ11" s="120"/>
      <c r="AK11" s="120"/>
      <c r="AL11" s="120"/>
      <c r="AM11" s="120"/>
      <c r="AN11" s="120"/>
      <c r="AO11" s="120"/>
      <c r="AP11" s="120"/>
      <c r="AQ11" s="120"/>
      <c r="AR11" s="120"/>
      <c r="AS11" s="120"/>
      <c r="AT11" s="130"/>
      <c r="AU11" s="118"/>
      <c r="AV11" s="118"/>
      <c r="AW11" s="118"/>
    </row>
    <row r="12" spans="1:49" ht="72" customHeight="1" x14ac:dyDescent="0.25">
      <c r="A12" s="214"/>
      <c r="B12" s="215"/>
      <c r="C12" s="221"/>
      <c r="D12" s="222"/>
      <c r="E12" s="223"/>
      <c r="F12" s="119">
        <v>5</v>
      </c>
      <c r="G12" s="188" t="s">
        <v>262</v>
      </c>
      <c r="H12" s="189"/>
      <c r="I12" s="190" t="s">
        <v>263</v>
      </c>
      <c r="J12" s="191"/>
      <c r="K12" s="191"/>
      <c r="L12" s="191"/>
      <c r="M12" s="192"/>
      <c r="N12" s="118"/>
      <c r="O12" s="118"/>
      <c r="P12" s="118"/>
      <c r="Q12" s="118"/>
      <c r="R12" s="118"/>
      <c r="S12" s="118"/>
      <c r="T12" s="118"/>
      <c r="U12" s="118"/>
      <c r="V12" s="118"/>
      <c r="W12" s="120"/>
      <c r="X12" s="120"/>
      <c r="Y12" s="120"/>
      <c r="Z12" s="130"/>
      <c r="AA12" s="130"/>
      <c r="AB12" s="120"/>
      <c r="AC12" s="120"/>
      <c r="AD12" s="120"/>
      <c r="AE12" s="120"/>
      <c r="AF12" s="120"/>
      <c r="AG12" s="120"/>
      <c r="AH12" s="120"/>
      <c r="AI12" s="120"/>
      <c r="AJ12" s="120"/>
      <c r="AK12" s="120"/>
      <c r="AL12" s="120"/>
      <c r="AM12" s="120"/>
      <c r="AN12" s="120"/>
      <c r="AO12" s="120"/>
      <c r="AP12" s="120"/>
      <c r="AQ12" s="120"/>
      <c r="AR12" s="120"/>
      <c r="AS12" s="120"/>
      <c r="AT12" s="130"/>
      <c r="AU12" s="118"/>
      <c r="AV12" s="118"/>
      <c r="AW12" s="118"/>
    </row>
    <row r="13" spans="1:49" ht="102.75" customHeight="1" x14ac:dyDescent="0.25">
      <c r="A13" s="214"/>
      <c r="B13" s="215"/>
      <c r="C13" s="221"/>
      <c r="D13" s="222"/>
      <c r="E13" s="223"/>
      <c r="F13" s="119">
        <v>6</v>
      </c>
      <c r="G13" s="188" t="s">
        <v>264</v>
      </c>
      <c r="H13" s="189"/>
      <c r="I13" s="190" t="s">
        <v>267</v>
      </c>
      <c r="J13" s="191"/>
      <c r="K13" s="191"/>
      <c r="L13" s="191"/>
      <c r="M13" s="192"/>
      <c r="N13" s="1"/>
      <c r="O13" s="1"/>
      <c r="P13" s="1"/>
      <c r="Q13" s="1"/>
      <c r="R13" s="1"/>
      <c r="S13" s="1"/>
      <c r="T13" s="1"/>
      <c r="U13" s="1"/>
      <c r="V13" s="1"/>
      <c r="W13" s="120"/>
      <c r="X13" s="120"/>
      <c r="Y13" s="120"/>
      <c r="Z13" s="130"/>
      <c r="AA13" s="130"/>
      <c r="AB13" s="120"/>
      <c r="AC13" s="120"/>
      <c r="AD13" s="120"/>
      <c r="AE13" s="120"/>
      <c r="AF13" s="120"/>
      <c r="AG13" s="120"/>
      <c r="AH13" s="120"/>
      <c r="AI13" s="120"/>
      <c r="AJ13" s="120"/>
      <c r="AK13" s="120"/>
      <c r="AL13" s="120"/>
      <c r="AM13" s="120"/>
      <c r="AN13" s="120"/>
      <c r="AO13" s="120"/>
      <c r="AP13" s="120"/>
      <c r="AQ13" s="120"/>
      <c r="AR13" s="120"/>
      <c r="AS13" s="120"/>
      <c r="AT13" s="130"/>
      <c r="AU13" s="1"/>
      <c r="AV13" s="1"/>
      <c r="AW13" s="1"/>
    </row>
    <row r="14" spans="1:49" ht="103.5" customHeight="1" x14ac:dyDescent="0.25">
      <c r="A14" s="216"/>
      <c r="B14" s="217"/>
      <c r="C14" s="224"/>
      <c r="D14" s="225"/>
      <c r="E14" s="226"/>
      <c r="F14" s="119">
        <v>7</v>
      </c>
      <c r="G14" s="188" t="s">
        <v>296</v>
      </c>
      <c r="H14" s="189"/>
      <c r="I14" s="190" t="s">
        <v>297</v>
      </c>
      <c r="J14" s="191"/>
      <c r="K14" s="191"/>
      <c r="L14" s="191"/>
      <c r="M14" s="192"/>
      <c r="N14" s="1"/>
      <c r="O14" s="1"/>
      <c r="P14" s="1"/>
      <c r="Q14" s="1"/>
      <c r="R14" s="1"/>
      <c r="S14" s="1"/>
      <c r="T14" s="1"/>
      <c r="U14" s="1"/>
      <c r="V14" s="1"/>
      <c r="W14" s="120"/>
      <c r="X14" s="120"/>
      <c r="Y14" s="120"/>
      <c r="Z14" s="130"/>
      <c r="AA14" s="130"/>
      <c r="AB14" s="120"/>
      <c r="AC14" s="120"/>
      <c r="AD14" s="120"/>
      <c r="AE14" s="120"/>
      <c r="AF14" s="120"/>
      <c r="AG14" s="120"/>
      <c r="AH14" s="120"/>
      <c r="AI14" s="120"/>
      <c r="AJ14" s="120"/>
      <c r="AK14" s="120"/>
      <c r="AL14" s="120"/>
      <c r="AM14" s="120"/>
      <c r="AN14" s="120"/>
      <c r="AO14" s="120"/>
      <c r="AP14" s="120"/>
      <c r="AQ14" s="120"/>
      <c r="AR14" s="120"/>
      <c r="AS14" s="120"/>
      <c r="AT14" s="130"/>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20"/>
      <c r="X15" s="120"/>
      <c r="Y15" s="120"/>
      <c r="Z15" s="130"/>
      <c r="AA15" s="130"/>
      <c r="AB15" s="120"/>
      <c r="AC15" s="120"/>
      <c r="AD15" s="120"/>
      <c r="AE15" s="120"/>
      <c r="AF15" s="120"/>
      <c r="AG15" s="120"/>
      <c r="AH15" s="120"/>
      <c r="AI15" s="120"/>
      <c r="AJ15" s="120"/>
      <c r="AK15" s="120"/>
      <c r="AL15" s="120"/>
      <c r="AM15" s="120"/>
      <c r="AN15" s="120"/>
      <c r="AO15" s="120"/>
      <c r="AP15" s="120"/>
      <c r="AQ15" s="120"/>
      <c r="AR15" s="120"/>
      <c r="AS15" s="120"/>
      <c r="AT15" s="130"/>
      <c r="AU15" s="1"/>
      <c r="AV15" s="1"/>
      <c r="AW15" s="1"/>
    </row>
    <row r="16" spans="1:49" ht="15" customHeight="1" x14ac:dyDescent="0.25">
      <c r="A16" s="236" t="s">
        <v>6</v>
      </c>
      <c r="B16" s="237"/>
      <c r="C16" s="240" t="s">
        <v>7</v>
      </c>
      <c r="D16" s="243" t="s">
        <v>8</v>
      </c>
      <c r="E16" s="244"/>
      <c r="F16" s="237"/>
      <c r="G16" s="247" t="s">
        <v>9</v>
      </c>
      <c r="H16" s="247"/>
      <c r="I16" s="247"/>
      <c r="J16" s="247"/>
      <c r="K16" s="247"/>
      <c r="L16" s="247"/>
      <c r="M16" s="247"/>
      <c r="N16" s="247"/>
      <c r="O16" s="247"/>
      <c r="P16" s="247"/>
      <c r="Q16" s="248"/>
      <c r="R16" s="269" t="s">
        <v>10</v>
      </c>
      <c r="S16" s="270"/>
      <c r="T16" s="270"/>
      <c r="U16" s="270"/>
      <c r="V16" s="271"/>
      <c r="W16" s="278" t="s">
        <v>11</v>
      </c>
      <c r="X16" s="278"/>
      <c r="Y16" s="278"/>
      <c r="Z16" s="278"/>
      <c r="AA16" s="279"/>
      <c r="AB16" s="280" t="s">
        <v>12</v>
      </c>
      <c r="AC16" s="281"/>
      <c r="AD16" s="281"/>
      <c r="AE16" s="281"/>
      <c r="AF16" s="282"/>
      <c r="AG16" s="283" t="s">
        <v>12</v>
      </c>
      <c r="AH16" s="283"/>
      <c r="AI16" s="283"/>
      <c r="AJ16" s="283"/>
      <c r="AK16" s="284"/>
      <c r="AL16" s="281" t="s">
        <v>12</v>
      </c>
      <c r="AM16" s="281"/>
      <c r="AN16" s="281"/>
      <c r="AO16" s="281"/>
      <c r="AP16" s="282"/>
      <c r="AQ16" s="285" t="s">
        <v>13</v>
      </c>
      <c r="AR16" s="286"/>
      <c r="AS16" s="286"/>
      <c r="AT16" s="287"/>
      <c r="AU16" s="8"/>
    </row>
    <row r="17" spans="1:47" s="9" customFormat="1" x14ac:dyDescent="0.25">
      <c r="A17" s="238"/>
      <c r="B17" s="215"/>
      <c r="C17" s="241"/>
      <c r="D17" s="214"/>
      <c r="E17" s="245"/>
      <c r="F17" s="215"/>
      <c r="G17" s="249"/>
      <c r="H17" s="249"/>
      <c r="I17" s="249"/>
      <c r="J17" s="249"/>
      <c r="K17" s="249"/>
      <c r="L17" s="249"/>
      <c r="M17" s="249"/>
      <c r="N17" s="249"/>
      <c r="O17" s="249"/>
      <c r="P17" s="249"/>
      <c r="Q17" s="250"/>
      <c r="R17" s="272"/>
      <c r="S17" s="273"/>
      <c r="T17" s="273"/>
      <c r="U17" s="273"/>
      <c r="V17" s="274"/>
      <c r="W17" s="288" t="s">
        <v>14</v>
      </c>
      <c r="X17" s="288"/>
      <c r="Y17" s="288"/>
      <c r="Z17" s="288"/>
      <c r="AA17" s="289"/>
      <c r="AB17" s="309" t="s">
        <v>15</v>
      </c>
      <c r="AC17" s="310"/>
      <c r="AD17" s="310"/>
      <c r="AE17" s="310"/>
      <c r="AF17" s="311"/>
      <c r="AG17" s="315" t="s">
        <v>16</v>
      </c>
      <c r="AH17" s="316"/>
      <c r="AI17" s="316"/>
      <c r="AJ17" s="316"/>
      <c r="AK17" s="317"/>
      <c r="AL17" s="309" t="s">
        <v>17</v>
      </c>
      <c r="AM17" s="310"/>
      <c r="AN17" s="310"/>
      <c r="AO17" s="310"/>
      <c r="AP17" s="311"/>
      <c r="AQ17" s="253" t="s">
        <v>18</v>
      </c>
      <c r="AR17" s="254"/>
      <c r="AS17" s="254"/>
      <c r="AT17" s="255"/>
      <c r="AU17" s="8"/>
    </row>
    <row r="18" spans="1:47" s="9" customFormat="1" x14ac:dyDescent="0.25">
      <c r="A18" s="239"/>
      <c r="B18" s="217"/>
      <c r="C18" s="241"/>
      <c r="D18" s="216"/>
      <c r="E18" s="246"/>
      <c r="F18" s="217"/>
      <c r="G18" s="251"/>
      <c r="H18" s="251"/>
      <c r="I18" s="251"/>
      <c r="J18" s="251"/>
      <c r="K18" s="251"/>
      <c r="L18" s="251"/>
      <c r="M18" s="251"/>
      <c r="N18" s="251"/>
      <c r="O18" s="251"/>
      <c r="P18" s="251"/>
      <c r="Q18" s="252"/>
      <c r="R18" s="275"/>
      <c r="S18" s="276"/>
      <c r="T18" s="276"/>
      <c r="U18" s="276"/>
      <c r="V18" s="277"/>
      <c r="W18" s="290"/>
      <c r="X18" s="290"/>
      <c r="Y18" s="290"/>
      <c r="Z18" s="290"/>
      <c r="AA18" s="291"/>
      <c r="AB18" s="312"/>
      <c r="AC18" s="313"/>
      <c r="AD18" s="313"/>
      <c r="AE18" s="313"/>
      <c r="AF18" s="314"/>
      <c r="AG18" s="318"/>
      <c r="AH18" s="319"/>
      <c r="AI18" s="319"/>
      <c r="AJ18" s="319"/>
      <c r="AK18" s="320"/>
      <c r="AL18" s="312"/>
      <c r="AM18" s="313"/>
      <c r="AN18" s="313"/>
      <c r="AO18" s="313"/>
      <c r="AP18" s="314"/>
      <c r="AQ18" s="256"/>
      <c r="AR18" s="257"/>
      <c r="AS18" s="257"/>
      <c r="AT18" s="258"/>
      <c r="AU18" s="8"/>
    </row>
    <row r="19" spans="1:47" s="9" customFormat="1" ht="75.75" thickBot="1" x14ac:dyDescent="0.3">
      <c r="A19" s="10" t="s">
        <v>19</v>
      </c>
      <c r="B19" s="11" t="s">
        <v>20</v>
      </c>
      <c r="C19" s="242"/>
      <c r="D19" s="12" t="s">
        <v>21</v>
      </c>
      <c r="E19" s="11" t="s">
        <v>22</v>
      </c>
      <c r="F19" s="11" t="s">
        <v>23</v>
      </c>
      <c r="G19" s="13" t="s">
        <v>24</v>
      </c>
      <c r="H19" s="13" t="s">
        <v>25</v>
      </c>
      <c r="I19" s="13" t="s">
        <v>26</v>
      </c>
      <c r="J19" s="13" t="s">
        <v>27</v>
      </c>
      <c r="K19" s="13" t="s">
        <v>28</v>
      </c>
      <c r="L19" s="13" t="s">
        <v>29</v>
      </c>
      <c r="M19" s="13" t="s">
        <v>30</v>
      </c>
      <c r="N19" s="13" t="s">
        <v>31</v>
      </c>
      <c r="O19" s="13" t="s">
        <v>32</v>
      </c>
      <c r="P19" s="13" t="s">
        <v>33</v>
      </c>
      <c r="Q19" s="14" t="s">
        <v>34</v>
      </c>
      <c r="R19" s="15" t="s">
        <v>35</v>
      </c>
      <c r="S19" s="16" t="s">
        <v>36</v>
      </c>
      <c r="T19" s="16" t="s">
        <v>37</v>
      </c>
      <c r="U19" s="16" t="s">
        <v>38</v>
      </c>
      <c r="V19" s="17" t="s">
        <v>128</v>
      </c>
      <c r="W19" s="18" t="s">
        <v>39</v>
      </c>
      <c r="X19" s="19" t="s">
        <v>40</v>
      </c>
      <c r="Y19" s="19" t="s">
        <v>41</v>
      </c>
      <c r="Z19" s="19" t="s">
        <v>42</v>
      </c>
      <c r="AA19" s="20" t="s">
        <v>43</v>
      </c>
      <c r="AB19" s="21" t="s">
        <v>39</v>
      </c>
      <c r="AC19" s="22" t="s">
        <v>40</v>
      </c>
      <c r="AD19" s="22" t="s">
        <v>41</v>
      </c>
      <c r="AE19" s="22" t="s">
        <v>42</v>
      </c>
      <c r="AF19" s="23" t="s">
        <v>43</v>
      </c>
      <c r="AG19" s="24" t="s">
        <v>39</v>
      </c>
      <c r="AH19" s="25" t="s">
        <v>40</v>
      </c>
      <c r="AI19" s="25" t="s">
        <v>41</v>
      </c>
      <c r="AJ19" s="25" t="s">
        <v>42</v>
      </c>
      <c r="AK19" s="26" t="s">
        <v>43</v>
      </c>
      <c r="AL19" s="21" t="s">
        <v>39</v>
      </c>
      <c r="AM19" s="22" t="s">
        <v>40</v>
      </c>
      <c r="AN19" s="22" t="s">
        <v>41</v>
      </c>
      <c r="AO19" s="22" t="s">
        <v>42</v>
      </c>
      <c r="AP19" s="23" t="s">
        <v>43</v>
      </c>
      <c r="AQ19" s="27" t="s">
        <v>39</v>
      </c>
      <c r="AR19" s="28" t="s">
        <v>44</v>
      </c>
      <c r="AS19" s="28" t="s">
        <v>45</v>
      </c>
      <c r="AT19" s="29" t="s">
        <v>46</v>
      </c>
      <c r="AU19" s="8"/>
    </row>
    <row r="20" spans="1:47" s="81" customFormat="1" ht="127.5" hidden="1" customHeight="1" x14ac:dyDescent="0.25">
      <c r="A20" s="63">
        <v>4</v>
      </c>
      <c r="B20" s="64" t="s">
        <v>47</v>
      </c>
      <c r="C20" s="65" t="s">
        <v>48</v>
      </c>
      <c r="D20" s="66">
        <v>1</v>
      </c>
      <c r="E20" s="67" t="s">
        <v>129</v>
      </c>
      <c r="F20" s="68" t="s">
        <v>49</v>
      </c>
      <c r="G20" s="69" t="s">
        <v>50</v>
      </c>
      <c r="H20" s="70" t="s">
        <v>51</v>
      </c>
      <c r="I20" s="71" t="s">
        <v>196</v>
      </c>
      <c r="J20" s="66" t="s">
        <v>52</v>
      </c>
      <c r="K20" s="64" t="s">
        <v>53</v>
      </c>
      <c r="L20" s="72">
        <v>0</v>
      </c>
      <c r="M20" s="72">
        <v>0.05</v>
      </c>
      <c r="N20" s="72">
        <v>0.1</v>
      </c>
      <c r="O20" s="72">
        <v>0.2</v>
      </c>
      <c r="P20" s="72">
        <f t="shared" ref="P20:P27" si="0">+O20</f>
        <v>0.2</v>
      </c>
      <c r="Q20" s="73" t="s">
        <v>54</v>
      </c>
      <c r="R20" s="74" t="s">
        <v>55</v>
      </c>
      <c r="S20" s="69" t="s">
        <v>56</v>
      </c>
      <c r="T20" s="64" t="s">
        <v>57</v>
      </c>
      <c r="U20" s="75" t="s">
        <v>59</v>
      </c>
      <c r="V20" s="76" t="s">
        <v>58</v>
      </c>
      <c r="W20" s="77" t="s">
        <v>149</v>
      </c>
      <c r="X20" s="78" t="s">
        <v>149</v>
      </c>
      <c r="Y20" s="65" t="s">
        <v>149</v>
      </c>
      <c r="Z20" s="131" t="s">
        <v>207</v>
      </c>
      <c r="AA20" s="135" t="s">
        <v>208</v>
      </c>
      <c r="AB20" s="77">
        <f t="shared" ref="AB20:AB34" si="1">+M20</f>
        <v>0.05</v>
      </c>
      <c r="AC20" s="169">
        <v>0.03</v>
      </c>
      <c r="AD20" s="141">
        <f>IF(AC20/AB20&gt;100%,100%,AC20/AB20)</f>
        <v>0.6</v>
      </c>
      <c r="AE20" s="132" t="s">
        <v>235</v>
      </c>
      <c r="AF20" s="136" t="s">
        <v>208</v>
      </c>
      <c r="AG20" s="77">
        <f t="shared" ref="AG20:AG34" si="2">+N20</f>
        <v>0.1</v>
      </c>
      <c r="AH20" s="169">
        <v>4.8000000000000001E-2</v>
      </c>
      <c r="AI20" s="141">
        <f>IF(AH20/AG20&gt;100%,100%,AH20/AG20)</f>
        <v>0.48</v>
      </c>
      <c r="AJ20" s="132" t="s">
        <v>278</v>
      </c>
      <c r="AK20" s="136" t="s">
        <v>208</v>
      </c>
      <c r="AL20" s="77">
        <f t="shared" ref="AL20:AL34" si="3">+O20</f>
        <v>0.2</v>
      </c>
      <c r="AM20" s="78"/>
      <c r="AN20" s="65">
        <f t="shared" ref="AN20:AN34" si="4">IFERROR((AM20/AL20),0)</f>
        <v>0</v>
      </c>
      <c r="AO20" s="66"/>
      <c r="AP20" s="79"/>
      <c r="AQ20" s="121">
        <f t="shared" ref="AQ20:AQ34" si="5">+P20</f>
        <v>0.2</v>
      </c>
      <c r="AR20" s="169">
        <v>4.8000000000000001E-2</v>
      </c>
      <c r="AS20" s="141">
        <f>IF(AR20/AQ20&gt;100%,100%,AR20/AQ20)</f>
        <v>0.24</v>
      </c>
      <c r="AT20" s="135" t="s">
        <v>278</v>
      </c>
      <c r="AU20" s="80"/>
    </row>
    <row r="21" spans="1:47" s="81" customFormat="1" ht="102.75" hidden="1" customHeight="1" x14ac:dyDescent="0.25">
      <c r="A21" s="82">
        <v>4</v>
      </c>
      <c r="B21" s="69" t="s">
        <v>47</v>
      </c>
      <c r="C21" s="72" t="s">
        <v>60</v>
      </c>
      <c r="D21" s="68">
        <v>2</v>
      </c>
      <c r="E21" s="83" t="s">
        <v>61</v>
      </c>
      <c r="F21" s="68" t="s">
        <v>49</v>
      </c>
      <c r="G21" s="83" t="s">
        <v>62</v>
      </c>
      <c r="H21" s="83" t="s">
        <v>63</v>
      </c>
      <c r="I21" s="84">
        <v>0.6</v>
      </c>
      <c r="J21" s="85" t="s">
        <v>52</v>
      </c>
      <c r="K21" s="64" t="s">
        <v>53</v>
      </c>
      <c r="L21" s="86">
        <v>0.12</v>
      </c>
      <c r="M21" s="86">
        <v>0.34</v>
      </c>
      <c r="N21" s="87">
        <v>0.51</v>
      </c>
      <c r="O21" s="87">
        <v>0.68</v>
      </c>
      <c r="P21" s="88">
        <f t="shared" si="0"/>
        <v>0.68</v>
      </c>
      <c r="Q21" s="89" t="s">
        <v>64</v>
      </c>
      <c r="R21" s="90" t="s">
        <v>65</v>
      </c>
      <c r="S21" s="83" t="s">
        <v>66</v>
      </c>
      <c r="T21" s="64" t="s">
        <v>57</v>
      </c>
      <c r="U21" s="91" t="s">
        <v>59</v>
      </c>
      <c r="V21" s="89" t="s">
        <v>67</v>
      </c>
      <c r="W21" s="77">
        <f t="shared" ref="W21:W34" si="6">+L21</f>
        <v>0.12</v>
      </c>
      <c r="X21" s="144">
        <v>0.16</v>
      </c>
      <c r="Y21" s="141">
        <f>IF(X21/W21&gt;100%,100%,X21/W21)</f>
        <v>1</v>
      </c>
      <c r="Z21" s="132" t="s">
        <v>209</v>
      </c>
      <c r="AA21" s="136" t="s">
        <v>208</v>
      </c>
      <c r="AB21" s="77">
        <f t="shared" si="1"/>
        <v>0.34</v>
      </c>
      <c r="AC21" s="144">
        <v>0.35510000000000003</v>
      </c>
      <c r="AD21" s="141">
        <f t="shared" ref="AD21:AD41" si="7">IF(AC21/AB21&gt;100%,100%,AC21/AB21)</f>
        <v>1</v>
      </c>
      <c r="AE21" s="132" t="s">
        <v>236</v>
      </c>
      <c r="AF21" s="136" t="s">
        <v>208</v>
      </c>
      <c r="AG21" s="77">
        <f t="shared" si="2"/>
        <v>0.51</v>
      </c>
      <c r="AH21" s="169">
        <v>0.56310000000000004</v>
      </c>
      <c r="AI21" s="141">
        <f t="shared" ref="AI21:AI41" si="8">IF(AH21/AG21&gt;100%,100%,AH21/AG21)</f>
        <v>1</v>
      </c>
      <c r="AJ21" s="132" t="s">
        <v>279</v>
      </c>
      <c r="AK21" s="136" t="s">
        <v>208</v>
      </c>
      <c r="AL21" s="77">
        <f t="shared" si="3"/>
        <v>0.68</v>
      </c>
      <c r="AM21" s="72"/>
      <c r="AN21" s="65">
        <f t="shared" si="4"/>
        <v>0</v>
      </c>
      <c r="AO21" s="68"/>
      <c r="AP21" s="92"/>
      <c r="AQ21" s="121">
        <f t="shared" si="5"/>
        <v>0.68</v>
      </c>
      <c r="AR21" s="144">
        <v>0.56310000000000004</v>
      </c>
      <c r="AS21" s="141">
        <f t="shared" ref="AS21:AS41" si="9">IF(AR21/AQ21&gt;100%,100%,AR21/AQ21)</f>
        <v>0.82808823529411768</v>
      </c>
      <c r="AT21" s="132" t="s">
        <v>279</v>
      </c>
      <c r="AU21" s="80"/>
    </row>
    <row r="22" spans="1:47" s="81" customFormat="1" ht="126" hidden="1" customHeight="1" x14ac:dyDescent="0.25">
      <c r="A22" s="82">
        <v>4</v>
      </c>
      <c r="B22" s="69" t="s">
        <v>47</v>
      </c>
      <c r="C22" s="72" t="s">
        <v>60</v>
      </c>
      <c r="D22" s="68">
        <v>3</v>
      </c>
      <c r="E22" s="83" t="s">
        <v>130</v>
      </c>
      <c r="F22" s="68" t="s">
        <v>49</v>
      </c>
      <c r="G22" s="83" t="s">
        <v>68</v>
      </c>
      <c r="H22" s="83" t="s">
        <v>69</v>
      </c>
      <c r="I22" s="84">
        <v>0.6</v>
      </c>
      <c r="J22" s="85" t="s">
        <v>52</v>
      </c>
      <c r="K22" s="64" t="s">
        <v>53</v>
      </c>
      <c r="L22" s="72">
        <v>0.12</v>
      </c>
      <c r="M22" s="72">
        <v>0.3</v>
      </c>
      <c r="N22" s="72">
        <v>0.48</v>
      </c>
      <c r="O22" s="72">
        <v>0.65</v>
      </c>
      <c r="P22" s="72">
        <f t="shared" si="0"/>
        <v>0.65</v>
      </c>
      <c r="Q22" s="89" t="s">
        <v>64</v>
      </c>
      <c r="R22" s="90" t="s">
        <v>65</v>
      </c>
      <c r="S22" s="83" t="s">
        <v>66</v>
      </c>
      <c r="T22" s="64" t="s">
        <v>57</v>
      </c>
      <c r="U22" s="91" t="s">
        <v>59</v>
      </c>
      <c r="V22" s="89" t="s">
        <v>67</v>
      </c>
      <c r="W22" s="77">
        <f t="shared" si="6"/>
        <v>0.12</v>
      </c>
      <c r="X22" s="144">
        <v>0.1193</v>
      </c>
      <c r="Y22" s="141">
        <f t="shared" ref="Y22:Y41" si="10">IF(X22/W22&gt;100%,100%,X22/W22)</f>
        <v>0.99416666666666675</v>
      </c>
      <c r="Z22" s="132" t="s">
        <v>210</v>
      </c>
      <c r="AA22" s="136" t="s">
        <v>208</v>
      </c>
      <c r="AB22" s="77">
        <f t="shared" si="1"/>
        <v>0.3</v>
      </c>
      <c r="AC22" s="144">
        <v>0.41560000000000002</v>
      </c>
      <c r="AD22" s="141">
        <f t="shared" si="7"/>
        <v>1</v>
      </c>
      <c r="AE22" s="132" t="s">
        <v>237</v>
      </c>
      <c r="AF22" s="136" t="s">
        <v>208</v>
      </c>
      <c r="AG22" s="77">
        <f t="shared" si="2"/>
        <v>0.48</v>
      </c>
      <c r="AH22" s="169">
        <v>0.49430000000000002</v>
      </c>
      <c r="AI22" s="141">
        <f t="shared" si="8"/>
        <v>1</v>
      </c>
      <c r="AJ22" s="132" t="s">
        <v>280</v>
      </c>
      <c r="AK22" s="136" t="s">
        <v>208</v>
      </c>
      <c r="AL22" s="77">
        <f t="shared" si="3"/>
        <v>0.65</v>
      </c>
      <c r="AM22" s="72"/>
      <c r="AN22" s="65">
        <f t="shared" si="4"/>
        <v>0</v>
      </c>
      <c r="AO22" s="68"/>
      <c r="AP22" s="92"/>
      <c r="AQ22" s="121">
        <f t="shared" si="5"/>
        <v>0.65</v>
      </c>
      <c r="AR22" s="144">
        <v>0.49430000000000002</v>
      </c>
      <c r="AS22" s="141">
        <f t="shared" si="9"/>
        <v>0.76046153846153841</v>
      </c>
      <c r="AT22" s="132" t="s">
        <v>280</v>
      </c>
      <c r="AU22" s="80"/>
    </row>
    <row r="23" spans="1:47" s="81" customFormat="1" ht="161.25" hidden="1" customHeight="1" x14ac:dyDescent="0.25">
      <c r="A23" s="82">
        <v>4</v>
      </c>
      <c r="B23" s="69" t="s">
        <v>47</v>
      </c>
      <c r="C23" s="72" t="s">
        <v>60</v>
      </c>
      <c r="D23" s="68">
        <v>4</v>
      </c>
      <c r="E23" s="83" t="s">
        <v>131</v>
      </c>
      <c r="F23" s="68" t="s">
        <v>49</v>
      </c>
      <c r="G23" s="83" t="s">
        <v>70</v>
      </c>
      <c r="H23" s="83" t="s">
        <v>71</v>
      </c>
      <c r="I23" s="93">
        <v>0.96489999999999998</v>
      </c>
      <c r="J23" s="85" t="s">
        <v>52</v>
      </c>
      <c r="K23" s="64" t="s">
        <v>53</v>
      </c>
      <c r="L23" s="72">
        <v>0.2</v>
      </c>
      <c r="M23" s="72">
        <v>0.4</v>
      </c>
      <c r="N23" s="72">
        <v>0.6</v>
      </c>
      <c r="O23" s="72">
        <v>0.95</v>
      </c>
      <c r="P23" s="72">
        <f t="shared" si="0"/>
        <v>0.95</v>
      </c>
      <c r="Q23" s="89" t="s">
        <v>64</v>
      </c>
      <c r="R23" s="90" t="s">
        <v>65</v>
      </c>
      <c r="S23" s="83" t="s">
        <v>66</v>
      </c>
      <c r="T23" s="64" t="s">
        <v>57</v>
      </c>
      <c r="U23" s="91" t="s">
        <v>59</v>
      </c>
      <c r="V23" s="89" t="s">
        <v>72</v>
      </c>
      <c r="W23" s="77">
        <f t="shared" si="6"/>
        <v>0.2</v>
      </c>
      <c r="X23" s="144">
        <v>0.22650000000000001</v>
      </c>
      <c r="Y23" s="141">
        <f t="shared" si="10"/>
        <v>1</v>
      </c>
      <c r="Z23" s="132" t="s">
        <v>211</v>
      </c>
      <c r="AA23" s="136" t="s">
        <v>208</v>
      </c>
      <c r="AB23" s="77">
        <f t="shared" si="1"/>
        <v>0.4</v>
      </c>
      <c r="AC23" s="144">
        <v>0.25840000000000002</v>
      </c>
      <c r="AD23" s="141">
        <f t="shared" si="7"/>
        <v>0.64600000000000002</v>
      </c>
      <c r="AE23" s="132" t="s">
        <v>251</v>
      </c>
      <c r="AF23" s="136" t="s">
        <v>208</v>
      </c>
      <c r="AG23" s="77">
        <f t="shared" si="2"/>
        <v>0.6</v>
      </c>
      <c r="AH23" s="169">
        <v>0.81359999999999999</v>
      </c>
      <c r="AI23" s="141">
        <f t="shared" si="8"/>
        <v>1</v>
      </c>
      <c r="AJ23" s="132" t="s">
        <v>281</v>
      </c>
      <c r="AK23" s="136" t="s">
        <v>208</v>
      </c>
      <c r="AL23" s="77">
        <f t="shared" si="3"/>
        <v>0.95</v>
      </c>
      <c r="AM23" s="72"/>
      <c r="AN23" s="65">
        <f t="shared" si="4"/>
        <v>0</v>
      </c>
      <c r="AO23" s="68"/>
      <c r="AP23" s="92"/>
      <c r="AQ23" s="121">
        <f t="shared" si="5"/>
        <v>0.95</v>
      </c>
      <c r="AR23" s="144">
        <v>0.81359999999999999</v>
      </c>
      <c r="AS23" s="141">
        <f t="shared" si="9"/>
        <v>0.85642105263157897</v>
      </c>
      <c r="AT23" s="132" t="s">
        <v>281</v>
      </c>
      <c r="AU23" s="80"/>
    </row>
    <row r="24" spans="1:47" s="81" customFormat="1" ht="88.5" hidden="1" customHeight="1" x14ac:dyDescent="0.25">
      <c r="A24" s="82">
        <v>4</v>
      </c>
      <c r="B24" s="69" t="s">
        <v>47</v>
      </c>
      <c r="C24" s="72" t="s">
        <v>60</v>
      </c>
      <c r="D24" s="68">
        <v>5</v>
      </c>
      <c r="E24" s="69" t="s">
        <v>132</v>
      </c>
      <c r="F24" s="68" t="s">
        <v>49</v>
      </c>
      <c r="G24" s="69" t="s">
        <v>73</v>
      </c>
      <c r="H24" s="69" t="s">
        <v>74</v>
      </c>
      <c r="I24" s="88">
        <v>0.25</v>
      </c>
      <c r="J24" s="68" t="s">
        <v>52</v>
      </c>
      <c r="K24" s="64" t="s">
        <v>53</v>
      </c>
      <c r="L24" s="72">
        <v>0.08</v>
      </c>
      <c r="M24" s="72">
        <v>0.2</v>
      </c>
      <c r="N24" s="72">
        <v>0.3</v>
      </c>
      <c r="O24" s="72">
        <v>0.45</v>
      </c>
      <c r="P24" s="72">
        <f t="shared" si="0"/>
        <v>0.45</v>
      </c>
      <c r="Q24" s="73" t="s">
        <v>64</v>
      </c>
      <c r="R24" s="74" t="s">
        <v>65</v>
      </c>
      <c r="S24" s="83" t="s">
        <v>66</v>
      </c>
      <c r="T24" s="64" t="s">
        <v>57</v>
      </c>
      <c r="U24" s="91" t="s">
        <v>59</v>
      </c>
      <c r="V24" s="89" t="s">
        <v>72</v>
      </c>
      <c r="W24" s="77">
        <f t="shared" si="6"/>
        <v>0.08</v>
      </c>
      <c r="X24" s="144">
        <v>0.1366</v>
      </c>
      <c r="Y24" s="141">
        <f t="shared" si="10"/>
        <v>1</v>
      </c>
      <c r="Z24" s="132" t="s">
        <v>212</v>
      </c>
      <c r="AA24" s="136" t="s">
        <v>208</v>
      </c>
      <c r="AB24" s="77">
        <f t="shared" si="1"/>
        <v>0.2</v>
      </c>
      <c r="AC24" s="144">
        <v>0.1845</v>
      </c>
      <c r="AD24" s="141">
        <f t="shared" si="7"/>
        <v>0.92249999999999999</v>
      </c>
      <c r="AE24" s="132" t="s">
        <v>252</v>
      </c>
      <c r="AF24" s="136" t="s">
        <v>208</v>
      </c>
      <c r="AG24" s="77">
        <f t="shared" si="2"/>
        <v>0.3</v>
      </c>
      <c r="AH24" s="169">
        <v>0.31409999999999999</v>
      </c>
      <c r="AI24" s="141">
        <f t="shared" si="8"/>
        <v>1</v>
      </c>
      <c r="AJ24" s="132" t="s">
        <v>282</v>
      </c>
      <c r="AK24" s="136" t="s">
        <v>208</v>
      </c>
      <c r="AL24" s="77">
        <f t="shared" si="3"/>
        <v>0.45</v>
      </c>
      <c r="AM24" s="72"/>
      <c r="AN24" s="65">
        <f t="shared" si="4"/>
        <v>0</v>
      </c>
      <c r="AO24" s="68"/>
      <c r="AP24" s="92"/>
      <c r="AQ24" s="121">
        <f t="shared" si="5"/>
        <v>0.45</v>
      </c>
      <c r="AR24" s="144">
        <v>0.31409999999999999</v>
      </c>
      <c r="AS24" s="141">
        <f t="shared" si="9"/>
        <v>0.69799999999999995</v>
      </c>
      <c r="AT24" s="132" t="s">
        <v>282</v>
      </c>
      <c r="AU24" s="80"/>
    </row>
    <row r="25" spans="1:47" s="81" customFormat="1" ht="201" hidden="1" customHeight="1" x14ac:dyDescent="0.25">
      <c r="A25" s="82">
        <v>4</v>
      </c>
      <c r="B25" s="69" t="s">
        <v>47</v>
      </c>
      <c r="C25" s="72" t="s">
        <v>60</v>
      </c>
      <c r="D25" s="68">
        <v>6</v>
      </c>
      <c r="E25" s="83" t="s">
        <v>133</v>
      </c>
      <c r="F25" s="85" t="s">
        <v>75</v>
      </c>
      <c r="G25" s="83" t="s">
        <v>76</v>
      </c>
      <c r="H25" s="83" t="s">
        <v>77</v>
      </c>
      <c r="I25" s="84">
        <v>0.95</v>
      </c>
      <c r="J25" s="85" t="s">
        <v>78</v>
      </c>
      <c r="K25" s="64" t="s">
        <v>53</v>
      </c>
      <c r="L25" s="72">
        <v>0.98</v>
      </c>
      <c r="M25" s="72">
        <v>1</v>
      </c>
      <c r="N25" s="72">
        <v>1</v>
      </c>
      <c r="O25" s="72">
        <v>1</v>
      </c>
      <c r="P25" s="72">
        <f t="shared" si="0"/>
        <v>1</v>
      </c>
      <c r="Q25" s="89" t="s">
        <v>64</v>
      </c>
      <c r="R25" s="90" t="s">
        <v>79</v>
      </c>
      <c r="S25" s="83" t="s">
        <v>80</v>
      </c>
      <c r="T25" s="64" t="s">
        <v>57</v>
      </c>
      <c r="U25" s="91" t="s">
        <v>59</v>
      </c>
      <c r="V25" s="94" t="s">
        <v>81</v>
      </c>
      <c r="W25" s="77">
        <f t="shared" si="6"/>
        <v>0.98</v>
      </c>
      <c r="X25" s="144">
        <f>323/326</f>
        <v>0.99079754601226999</v>
      </c>
      <c r="Y25" s="141">
        <f t="shared" si="10"/>
        <v>1</v>
      </c>
      <c r="Z25" s="132" t="s">
        <v>213</v>
      </c>
      <c r="AA25" s="136" t="s">
        <v>208</v>
      </c>
      <c r="AB25" s="77">
        <f t="shared" si="1"/>
        <v>1</v>
      </c>
      <c r="AC25" s="144">
        <v>0.997</v>
      </c>
      <c r="AD25" s="141">
        <f t="shared" si="7"/>
        <v>0.997</v>
      </c>
      <c r="AE25" s="132" t="s">
        <v>253</v>
      </c>
      <c r="AF25" s="136" t="s">
        <v>208</v>
      </c>
      <c r="AG25" s="77">
        <f t="shared" si="2"/>
        <v>1</v>
      </c>
      <c r="AH25" s="169">
        <v>0.9849</v>
      </c>
      <c r="AI25" s="141">
        <f t="shared" si="8"/>
        <v>0.9849</v>
      </c>
      <c r="AJ25" s="132" t="s">
        <v>283</v>
      </c>
      <c r="AK25" s="136" t="s">
        <v>208</v>
      </c>
      <c r="AL25" s="77">
        <f t="shared" si="3"/>
        <v>1</v>
      </c>
      <c r="AM25" s="72">
        <v>0</v>
      </c>
      <c r="AN25" s="65">
        <f t="shared" si="4"/>
        <v>0</v>
      </c>
      <c r="AO25" s="68"/>
      <c r="AP25" s="92"/>
      <c r="AQ25" s="121">
        <f t="shared" si="5"/>
        <v>1</v>
      </c>
      <c r="AR25" s="144">
        <f>AVERAGE(X25,AC25,AH25,AM25)</f>
        <v>0.74317438650306755</v>
      </c>
      <c r="AS25" s="141">
        <f t="shared" si="9"/>
        <v>0.74317438650306755</v>
      </c>
      <c r="AT25" s="132" t="s">
        <v>286</v>
      </c>
      <c r="AU25" s="80"/>
    </row>
    <row r="26" spans="1:47" s="81" customFormat="1" ht="167.25" hidden="1" customHeight="1" x14ac:dyDescent="0.25">
      <c r="A26" s="82">
        <v>4</v>
      </c>
      <c r="B26" s="69" t="s">
        <v>47</v>
      </c>
      <c r="C26" s="72" t="s">
        <v>60</v>
      </c>
      <c r="D26" s="68">
        <v>7</v>
      </c>
      <c r="E26" s="83" t="s">
        <v>82</v>
      </c>
      <c r="F26" s="68" t="s">
        <v>49</v>
      </c>
      <c r="G26" s="83" t="s">
        <v>83</v>
      </c>
      <c r="H26" s="83" t="s">
        <v>84</v>
      </c>
      <c r="I26" s="84">
        <v>1</v>
      </c>
      <c r="J26" s="85" t="s">
        <v>78</v>
      </c>
      <c r="K26" s="64" t="s">
        <v>53</v>
      </c>
      <c r="L26" s="86">
        <v>1</v>
      </c>
      <c r="M26" s="86">
        <v>1</v>
      </c>
      <c r="N26" s="86">
        <v>1</v>
      </c>
      <c r="O26" s="86">
        <v>1</v>
      </c>
      <c r="P26" s="88">
        <f t="shared" si="0"/>
        <v>1</v>
      </c>
      <c r="Q26" s="89" t="s">
        <v>64</v>
      </c>
      <c r="R26" s="90" t="s">
        <v>79</v>
      </c>
      <c r="S26" s="95" t="s">
        <v>85</v>
      </c>
      <c r="T26" s="64" t="s">
        <v>57</v>
      </c>
      <c r="U26" s="91" t="s">
        <v>59</v>
      </c>
      <c r="V26" s="94" t="s">
        <v>86</v>
      </c>
      <c r="W26" s="77">
        <f t="shared" si="6"/>
        <v>1</v>
      </c>
      <c r="X26" s="144">
        <f>319/323</f>
        <v>0.9876160990712074</v>
      </c>
      <c r="Y26" s="141">
        <f t="shared" si="10"/>
        <v>0.9876160990712074</v>
      </c>
      <c r="Z26" s="132" t="s">
        <v>214</v>
      </c>
      <c r="AA26" s="136" t="s">
        <v>208</v>
      </c>
      <c r="AB26" s="77">
        <f t="shared" si="1"/>
        <v>1</v>
      </c>
      <c r="AC26" s="144">
        <v>0.98509999999999998</v>
      </c>
      <c r="AD26" s="141">
        <f t="shared" si="7"/>
        <v>0.98509999999999998</v>
      </c>
      <c r="AE26" s="132" t="s">
        <v>254</v>
      </c>
      <c r="AF26" s="136" t="s">
        <v>208</v>
      </c>
      <c r="AG26" s="77">
        <f t="shared" si="2"/>
        <v>1</v>
      </c>
      <c r="AH26" s="169">
        <v>0.98350000000000004</v>
      </c>
      <c r="AI26" s="141">
        <f t="shared" si="8"/>
        <v>0.98350000000000004</v>
      </c>
      <c r="AJ26" s="132" t="s">
        <v>284</v>
      </c>
      <c r="AK26" s="136" t="s">
        <v>208</v>
      </c>
      <c r="AL26" s="77">
        <f t="shared" si="3"/>
        <v>1</v>
      </c>
      <c r="AM26" s="72">
        <v>0</v>
      </c>
      <c r="AN26" s="65">
        <f t="shared" si="4"/>
        <v>0</v>
      </c>
      <c r="AO26" s="68"/>
      <c r="AP26" s="92"/>
      <c r="AQ26" s="121">
        <f t="shared" si="5"/>
        <v>1</v>
      </c>
      <c r="AR26" s="144">
        <f t="shared" ref="AR26:AR27" si="11">AVERAGE(X26,AC26,AH26,AM26)</f>
        <v>0.73905402476780191</v>
      </c>
      <c r="AS26" s="141">
        <f t="shared" si="9"/>
        <v>0.73905402476780191</v>
      </c>
      <c r="AT26" s="132" t="s">
        <v>287</v>
      </c>
      <c r="AU26" s="80"/>
    </row>
    <row r="27" spans="1:47" s="81" customFormat="1" ht="88.5" hidden="1" customHeight="1" x14ac:dyDescent="0.25">
      <c r="A27" s="82">
        <v>4</v>
      </c>
      <c r="B27" s="69" t="s">
        <v>47</v>
      </c>
      <c r="C27" s="72" t="s">
        <v>60</v>
      </c>
      <c r="D27" s="68">
        <v>8</v>
      </c>
      <c r="E27" s="83" t="s">
        <v>87</v>
      </c>
      <c r="F27" s="68" t="s">
        <v>49</v>
      </c>
      <c r="G27" s="83" t="s">
        <v>88</v>
      </c>
      <c r="H27" s="83" t="s">
        <v>89</v>
      </c>
      <c r="I27" s="84">
        <v>0.95</v>
      </c>
      <c r="J27" s="85" t="s">
        <v>78</v>
      </c>
      <c r="K27" s="64" t="s">
        <v>53</v>
      </c>
      <c r="L27" s="86">
        <v>0.95</v>
      </c>
      <c r="M27" s="86">
        <v>1</v>
      </c>
      <c r="N27" s="86">
        <v>1</v>
      </c>
      <c r="O27" s="86">
        <v>1</v>
      </c>
      <c r="P27" s="88">
        <f t="shared" si="0"/>
        <v>1</v>
      </c>
      <c r="Q27" s="89" t="s">
        <v>64</v>
      </c>
      <c r="R27" s="96" t="s">
        <v>90</v>
      </c>
      <c r="S27" s="83" t="s">
        <v>85</v>
      </c>
      <c r="T27" s="64" t="s">
        <v>57</v>
      </c>
      <c r="U27" s="91" t="s">
        <v>91</v>
      </c>
      <c r="V27" s="94" t="s">
        <v>85</v>
      </c>
      <c r="W27" s="77">
        <f t="shared" si="6"/>
        <v>0.95</v>
      </c>
      <c r="X27" s="144">
        <v>0.997</v>
      </c>
      <c r="Y27" s="141">
        <f t="shared" si="10"/>
        <v>1</v>
      </c>
      <c r="Z27" s="132" t="s">
        <v>224</v>
      </c>
      <c r="AA27" s="136" t="s">
        <v>225</v>
      </c>
      <c r="AB27" s="77">
        <f t="shared" si="1"/>
        <v>1</v>
      </c>
      <c r="AC27" s="144">
        <v>0.997</v>
      </c>
      <c r="AD27" s="141">
        <f t="shared" si="7"/>
        <v>0.997</v>
      </c>
      <c r="AE27" s="132" t="s">
        <v>255</v>
      </c>
      <c r="AF27" s="136" t="s">
        <v>225</v>
      </c>
      <c r="AG27" s="77">
        <f t="shared" si="2"/>
        <v>1</v>
      </c>
      <c r="AH27" s="144">
        <v>0.997</v>
      </c>
      <c r="AI27" s="141">
        <f t="shared" si="8"/>
        <v>0.997</v>
      </c>
      <c r="AJ27" s="132" t="s">
        <v>255</v>
      </c>
      <c r="AK27" s="136" t="s">
        <v>225</v>
      </c>
      <c r="AL27" s="77">
        <f t="shared" si="3"/>
        <v>1</v>
      </c>
      <c r="AM27" s="72">
        <v>0</v>
      </c>
      <c r="AN27" s="65">
        <f t="shared" si="4"/>
        <v>0</v>
      </c>
      <c r="AO27" s="68"/>
      <c r="AP27" s="92"/>
      <c r="AQ27" s="121">
        <f t="shared" si="5"/>
        <v>1</v>
      </c>
      <c r="AR27" s="144">
        <f t="shared" si="11"/>
        <v>0.74775000000000003</v>
      </c>
      <c r="AS27" s="141">
        <f t="shared" si="9"/>
        <v>0.74775000000000003</v>
      </c>
      <c r="AT27" s="132" t="s">
        <v>285</v>
      </c>
      <c r="AU27" s="80"/>
    </row>
    <row r="28" spans="1:47" s="81" customFormat="1" ht="88.5" hidden="1" customHeight="1" x14ac:dyDescent="0.25">
      <c r="A28" s="82">
        <v>4</v>
      </c>
      <c r="B28" s="69" t="s">
        <v>47</v>
      </c>
      <c r="C28" s="68" t="s">
        <v>92</v>
      </c>
      <c r="D28" s="68">
        <v>9</v>
      </c>
      <c r="E28" s="97" t="s">
        <v>134</v>
      </c>
      <c r="F28" s="85" t="s">
        <v>75</v>
      </c>
      <c r="G28" s="97" t="s">
        <v>93</v>
      </c>
      <c r="H28" s="97" t="s">
        <v>94</v>
      </c>
      <c r="I28" s="68" t="s">
        <v>95</v>
      </c>
      <c r="J28" s="98" t="s">
        <v>96</v>
      </c>
      <c r="K28" s="97" t="s">
        <v>97</v>
      </c>
      <c r="L28" s="68">
        <v>3780</v>
      </c>
      <c r="M28" s="68">
        <v>3780</v>
      </c>
      <c r="N28" s="68">
        <v>3780</v>
      </c>
      <c r="O28" s="68">
        <v>3780</v>
      </c>
      <c r="P28" s="99">
        <f t="shared" ref="P28:P34" si="12">SUM(L28:O28)</f>
        <v>15120</v>
      </c>
      <c r="Q28" s="100" t="s">
        <v>64</v>
      </c>
      <c r="R28" s="101" t="s">
        <v>98</v>
      </c>
      <c r="S28" s="97" t="s">
        <v>99</v>
      </c>
      <c r="T28" s="97" t="s">
        <v>100</v>
      </c>
      <c r="U28" s="102" t="s">
        <v>102</v>
      </c>
      <c r="V28" s="103" t="s">
        <v>101</v>
      </c>
      <c r="W28" s="104">
        <f t="shared" si="6"/>
        <v>3780</v>
      </c>
      <c r="X28" s="99">
        <v>4514</v>
      </c>
      <c r="Y28" s="141">
        <f t="shared" si="10"/>
        <v>1</v>
      </c>
      <c r="Z28" s="132" t="s">
        <v>268</v>
      </c>
      <c r="AA28" s="136" t="s">
        <v>215</v>
      </c>
      <c r="AB28" s="104">
        <f t="shared" si="1"/>
        <v>3780</v>
      </c>
      <c r="AC28" s="99">
        <v>7304</v>
      </c>
      <c r="AD28" s="141">
        <f t="shared" si="7"/>
        <v>1</v>
      </c>
      <c r="AE28" s="132" t="s">
        <v>269</v>
      </c>
      <c r="AF28" s="136" t="s">
        <v>215</v>
      </c>
      <c r="AG28" s="104">
        <f t="shared" si="2"/>
        <v>3780</v>
      </c>
      <c r="AH28" s="99">
        <v>15693</v>
      </c>
      <c r="AI28" s="141">
        <f t="shared" si="8"/>
        <v>1</v>
      </c>
      <c r="AJ28" s="132" t="s">
        <v>270</v>
      </c>
      <c r="AK28" s="136" t="s">
        <v>215</v>
      </c>
      <c r="AL28" s="104">
        <f t="shared" si="3"/>
        <v>3780</v>
      </c>
      <c r="AM28" s="99"/>
      <c r="AN28" s="65">
        <f t="shared" si="4"/>
        <v>0</v>
      </c>
      <c r="AO28" s="68"/>
      <c r="AP28" s="92"/>
      <c r="AQ28" s="122">
        <f t="shared" si="5"/>
        <v>15120</v>
      </c>
      <c r="AR28" s="123">
        <f t="shared" ref="AR28:AR34" si="13">+X28+AC28+AH28+AM28</f>
        <v>27511</v>
      </c>
      <c r="AS28" s="141">
        <f t="shared" si="9"/>
        <v>1</v>
      </c>
      <c r="AT28" s="132" t="s">
        <v>274</v>
      </c>
      <c r="AU28" s="80"/>
    </row>
    <row r="29" spans="1:47" s="81" customFormat="1" ht="88.5" hidden="1" customHeight="1" x14ac:dyDescent="0.25">
      <c r="A29" s="82">
        <v>4</v>
      </c>
      <c r="B29" s="69" t="s">
        <v>47</v>
      </c>
      <c r="C29" s="68" t="s">
        <v>92</v>
      </c>
      <c r="D29" s="68">
        <v>10</v>
      </c>
      <c r="E29" s="97" t="s">
        <v>135</v>
      </c>
      <c r="F29" s="68" t="s">
        <v>49</v>
      </c>
      <c r="G29" s="97" t="s">
        <v>103</v>
      </c>
      <c r="H29" s="97" t="s">
        <v>104</v>
      </c>
      <c r="I29" s="68" t="s">
        <v>95</v>
      </c>
      <c r="J29" s="98" t="s">
        <v>96</v>
      </c>
      <c r="K29" s="97" t="s">
        <v>105</v>
      </c>
      <c r="L29" s="68">
        <v>1890</v>
      </c>
      <c r="M29" s="68">
        <v>1890</v>
      </c>
      <c r="N29" s="68">
        <v>1890</v>
      </c>
      <c r="O29" s="68">
        <v>1890</v>
      </c>
      <c r="P29" s="99">
        <f t="shared" si="12"/>
        <v>7560</v>
      </c>
      <c r="Q29" s="100" t="s">
        <v>64</v>
      </c>
      <c r="R29" s="101" t="s">
        <v>106</v>
      </c>
      <c r="S29" s="97" t="s">
        <v>99</v>
      </c>
      <c r="T29" s="97" t="s">
        <v>100</v>
      </c>
      <c r="U29" s="102" t="s">
        <v>102</v>
      </c>
      <c r="V29" s="103" t="s">
        <v>101</v>
      </c>
      <c r="W29" s="104">
        <f t="shared" si="6"/>
        <v>1890</v>
      </c>
      <c r="X29" s="99">
        <v>1123</v>
      </c>
      <c r="Y29" s="141">
        <f t="shared" si="10"/>
        <v>0.59417989417989414</v>
      </c>
      <c r="Z29" s="132" t="s">
        <v>238</v>
      </c>
      <c r="AA29" s="136" t="s">
        <v>215</v>
      </c>
      <c r="AB29" s="104">
        <f t="shared" si="1"/>
        <v>1890</v>
      </c>
      <c r="AC29" s="99">
        <v>1725</v>
      </c>
      <c r="AD29" s="141">
        <f t="shared" si="7"/>
        <v>0.91269841269841268</v>
      </c>
      <c r="AE29" s="132" t="s">
        <v>239</v>
      </c>
      <c r="AF29" s="136" t="s">
        <v>215</v>
      </c>
      <c r="AG29" s="104">
        <f t="shared" si="2"/>
        <v>1890</v>
      </c>
      <c r="AH29" s="99">
        <v>2663</v>
      </c>
      <c r="AI29" s="141">
        <f t="shared" si="8"/>
        <v>1</v>
      </c>
      <c r="AJ29" s="132" t="s">
        <v>271</v>
      </c>
      <c r="AK29" s="136" t="s">
        <v>215</v>
      </c>
      <c r="AL29" s="104">
        <f t="shared" si="3"/>
        <v>1890</v>
      </c>
      <c r="AM29" s="99"/>
      <c r="AN29" s="65">
        <f t="shared" si="4"/>
        <v>0</v>
      </c>
      <c r="AO29" s="68"/>
      <c r="AP29" s="92"/>
      <c r="AQ29" s="122">
        <f t="shared" si="5"/>
        <v>7560</v>
      </c>
      <c r="AR29" s="123">
        <f t="shared" si="13"/>
        <v>5511</v>
      </c>
      <c r="AS29" s="141">
        <f t="shared" si="9"/>
        <v>0.72896825396825393</v>
      </c>
      <c r="AT29" s="132" t="s">
        <v>275</v>
      </c>
      <c r="AU29" s="80"/>
    </row>
    <row r="30" spans="1:47" s="81" customFormat="1" ht="88.5" hidden="1" customHeight="1" x14ac:dyDescent="0.25">
      <c r="A30" s="82">
        <v>4</v>
      </c>
      <c r="B30" s="69" t="s">
        <v>47</v>
      </c>
      <c r="C30" s="68" t="s">
        <v>92</v>
      </c>
      <c r="D30" s="68">
        <v>11</v>
      </c>
      <c r="E30" s="97" t="s">
        <v>265</v>
      </c>
      <c r="F30" s="68" t="s">
        <v>49</v>
      </c>
      <c r="G30" s="97" t="s">
        <v>107</v>
      </c>
      <c r="H30" s="97" t="s">
        <v>108</v>
      </c>
      <c r="I30" s="68" t="s">
        <v>95</v>
      </c>
      <c r="J30" s="98" t="s">
        <v>96</v>
      </c>
      <c r="K30" s="97" t="s">
        <v>109</v>
      </c>
      <c r="L30" s="68">
        <v>107</v>
      </c>
      <c r="M30" s="68">
        <v>255</v>
      </c>
      <c r="N30" s="68">
        <v>210</v>
      </c>
      <c r="O30" s="68">
        <v>343</v>
      </c>
      <c r="P30" s="99">
        <f t="shared" si="12"/>
        <v>915</v>
      </c>
      <c r="Q30" s="100" t="s">
        <v>64</v>
      </c>
      <c r="R30" s="101" t="s">
        <v>110</v>
      </c>
      <c r="S30" s="97" t="s">
        <v>111</v>
      </c>
      <c r="T30" s="97" t="s">
        <v>100</v>
      </c>
      <c r="U30" s="102" t="s">
        <v>102</v>
      </c>
      <c r="V30" s="103" t="s">
        <v>112</v>
      </c>
      <c r="W30" s="104">
        <f t="shared" si="6"/>
        <v>107</v>
      </c>
      <c r="X30" s="99">
        <v>194</v>
      </c>
      <c r="Y30" s="141">
        <f t="shared" si="10"/>
        <v>1</v>
      </c>
      <c r="Z30" s="132" t="s">
        <v>216</v>
      </c>
      <c r="AA30" s="136" t="s">
        <v>215</v>
      </c>
      <c r="AB30" s="104">
        <f t="shared" si="1"/>
        <v>255</v>
      </c>
      <c r="AC30" s="99">
        <v>271</v>
      </c>
      <c r="AD30" s="141">
        <f t="shared" si="7"/>
        <v>1</v>
      </c>
      <c r="AE30" s="132" t="s">
        <v>240</v>
      </c>
      <c r="AF30" s="136" t="s">
        <v>215</v>
      </c>
      <c r="AG30" s="104">
        <f t="shared" si="2"/>
        <v>210</v>
      </c>
      <c r="AH30" s="99">
        <v>275</v>
      </c>
      <c r="AI30" s="141">
        <f t="shared" si="8"/>
        <v>1</v>
      </c>
      <c r="AJ30" s="132" t="s">
        <v>272</v>
      </c>
      <c r="AK30" s="136" t="s">
        <v>215</v>
      </c>
      <c r="AL30" s="104">
        <f t="shared" si="3"/>
        <v>343</v>
      </c>
      <c r="AM30" s="99"/>
      <c r="AN30" s="65">
        <f t="shared" si="4"/>
        <v>0</v>
      </c>
      <c r="AO30" s="68"/>
      <c r="AP30" s="92"/>
      <c r="AQ30" s="122">
        <f t="shared" si="5"/>
        <v>915</v>
      </c>
      <c r="AR30" s="123">
        <f t="shared" si="13"/>
        <v>740</v>
      </c>
      <c r="AS30" s="141">
        <f t="shared" si="9"/>
        <v>0.80874316939890711</v>
      </c>
      <c r="AT30" s="132" t="s">
        <v>276</v>
      </c>
      <c r="AU30" s="80"/>
    </row>
    <row r="31" spans="1:47" s="81" customFormat="1" ht="88.5" customHeight="1" x14ac:dyDescent="0.25">
      <c r="A31" s="82">
        <v>4</v>
      </c>
      <c r="B31" s="69" t="s">
        <v>47</v>
      </c>
      <c r="C31" s="68" t="s">
        <v>92</v>
      </c>
      <c r="D31" s="68">
        <v>12</v>
      </c>
      <c r="E31" s="97" t="s">
        <v>266</v>
      </c>
      <c r="F31" s="85" t="s">
        <v>75</v>
      </c>
      <c r="G31" s="97" t="s">
        <v>113</v>
      </c>
      <c r="H31" s="97" t="s">
        <v>114</v>
      </c>
      <c r="I31" s="68" t="s">
        <v>95</v>
      </c>
      <c r="J31" s="98" t="s">
        <v>96</v>
      </c>
      <c r="K31" s="97" t="s">
        <v>115</v>
      </c>
      <c r="L31" s="68">
        <v>138</v>
      </c>
      <c r="M31" s="68">
        <v>330</v>
      </c>
      <c r="N31" s="68">
        <v>126</v>
      </c>
      <c r="O31" s="68">
        <v>206</v>
      </c>
      <c r="P31" s="99">
        <f t="shared" si="12"/>
        <v>800</v>
      </c>
      <c r="Q31" s="100" t="s">
        <v>64</v>
      </c>
      <c r="R31" s="101" t="s">
        <v>110</v>
      </c>
      <c r="S31" s="97" t="s">
        <v>111</v>
      </c>
      <c r="T31" s="97" t="s">
        <v>100</v>
      </c>
      <c r="U31" s="102" t="s">
        <v>102</v>
      </c>
      <c r="V31" s="103" t="s">
        <v>112</v>
      </c>
      <c r="W31" s="104">
        <f t="shared" si="6"/>
        <v>138</v>
      </c>
      <c r="X31" s="99">
        <v>148</v>
      </c>
      <c r="Y31" s="141">
        <f t="shared" si="10"/>
        <v>1</v>
      </c>
      <c r="Z31" s="132" t="s">
        <v>217</v>
      </c>
      <c r="AA31" s="136" t="s">
        <v>215</v>
      </c>
      <c r="AB31" s="104">
        <f t="shared" si="1"/>
        <v>330</v>
      </c>
      <c r="AC31" s="99">
        <v>255</v>
      </c>
      <c r="AD31" s="141">
        <f t="shared" si="7"/>
        <v>0.77272727272727271</v>
      </c>
      <c r="AE31" s="132" t="s">
        <v>241</v>
      </c>
      <c r="AF31" s="136" t="s">
        <v>215</v>
      </c>
      <c r="AG31" s="104">
        <f t="shared" si="2"/>
        <v>126</v>
      </c>
      <c r="AH31" s="99">
        <v>149</v>
      </c>
      <c r="AI31" s="141">
        <f t="shared" si="8"/>
        <v>1</v>
      </c>
      <c r="AJ31" s="132" t="s">
        <v>273</v>
      </c>
      <c r="AK31" s="136" t="s">
        <v>215</v>
      </c>
      <c r="AL31" s="104">
        <f t="shared" si="3"/>
        <v>206</v>
      </c>
      <c r="AM31" s="99"/>
      <c r="AN31" s="65">
        <f t="shared" si="4"/>
        <v>0</v>
      </c>
      <c r="AO31" s="68"/>
      <c r="AP31" s="92"/>
      <c r="AQ31" s="122">
        <f t="shared" si="5"/>
        <v>800</v>
      </c>
      <c r="AR31" s="123">
        <f t="shared" si="13"/>
        <v>552</v>
      </c>
      <c r="AS31" s="141">
        <f t="shared" si="9"/>
        <v>0.69</v>
      </c>
      <c r="AT31" s="132" t="s">
        <v>277</v>
      </c>
      <c r="AU31" s="80"/>
    </row>
    <row r="32" spans="1:47" s="81" customFormat="1" ht="88.5" hidden="1" customHeight="1" x14ac:dyDescent="0.25">
      <c r="A32" s="82">
        <v>4</v>
      </c>
      <c r="B32" s="69" t="s">
        <v>47</v>
      </c>
      <c r="C32" s="68" t="s">
        <v>92</v>
      </c>
      <c r="D32" s="68">
        <v>13</v>
      </c>
      <c r="E32" s="97" t="s">
        <v>138</v>
      </c>
      <c r="F32" s="85" t="s">
        <v>75</v>
      </c>
      <c r="G32" s="97" t="s">
        <v>116</v>
      </c>
      <c r="H32" s="97" t="s">
        <v>117</v>
      </c>
      <c r="I32" s="68" t="s">
        <v>95</v>
      </c>
      <c r="J32" s="98" t="s">
        <v>96</v>
      </c>
      <c r="K32" s="97" t="s">
        <v>118</v>
      </c>
      <c r="L32" s="68">
        <v>19</v>
      </c>
      <c r="M32" s="68">
        <v>30</v>
      </c>
      <c r="N32" s="68">
        <v>30</v>
      </c>
      <c r="O32" s="68">
        <v>24</v>
      </c>
      <c r="P32" s="99">
        <f t="shared" si="12"/>
        <v>103</v>
      </c>
      <c r="Q32" s="100" t="s">
        <v>64</v>
      </c>
      <c r="R32" s="105" t="s">
        <v>119</v>
      </c>
      <c r="S32" s="97" t="s">
        <v>120</v>
      </c>
      <c r="T32" s="97" t="s">
        <v>100</v>
      </c>
      <c r="U32" s="97" t="s">
        <v>100</v>
      </c>
      <c r="V32" s="103" t="s">
        <v>119</v>
      </c>
      <c r="W32" s="104">
        <f t="shared" si="6"/>
        <v>19</v>
      </c>
      <c r="X32" s="99">
        <v>25</v>
      </c>
      <c r="Y32" s="141">
        <f t="shared" si="10"/>
        <v>1</v>
      </c>
      <c r="Z32" s="132" t="s">
        <v>226</v>
      </c>
      <c r="AA32" s="136" t="s">
        <v>227</v>
      </c>
      <c r="AB32" s="104">
        <f t="shared" si="1"/>
        <v>30</v>
      </c>
      <c r="AC32" s="99">
        <v>31</v>
      </c>
      <c r="AD32" s="141">
        <f t="shared" si="7"/>
        <v>1</v>
      </c>
      <c r="AE32" s="132" t="s">
        <v>256</v>
      </c>
      <c r="AF32" s="136" t="s">
        <v>257</v>
      </c>
      <c r="AG32" s="104">
        <f t="shared" si="2"/>
        <v>30</v>
      </c>
      <c r="AH32" s="99">
        <v>31</v>
      </c>
      <c r="AI32" s="141">
        <f t="shared" si="8"/>
        <v>1</v>
      </c>
      <c r="AJ32" s="132" t="s">
        <v>256</v>
      </c>
      <c r="AK32" s="136" t="s">
        <v>257</v>
      </c>
      <c r="AL32" s="104">
        <f t="shared" si="3"/>
        <v>24</v>
      </c>
      <c r="AM32" s="99"/>
      <c r="AN32" s="65">
        <f t="shared" si="4"/>
        <v>0</v>
      </c>
      <c r="AO32" s="68"/>
      <c r="AP32" s="92"/>
      <c r="AQ32" s="122">
        <f t="shared" si="5"/>
        <v>103</v>
      </c>
      <c r="AR32" s="123">
        <f t="shared" si="13"/>
        <v>87</v>
      </c>
      <c r="AS32" s="141">
        <f t="shared" si="9"/>
        <v>0.84466019417475724</v>
      </c>
      <c r="AT32" s="136" t="s">
        <v>290</v>
      </c>
      <c r="AU32" s="80"/>
    </row>
    <row r="33" spans="1:49" s="81" customFormat="1" ht="88.5" hidden="1" customHeight="1" x14ac:dyDescent="0.25">
      <c r="A33" s="82">
        <v>4</v>
      </c>
      <c r="B33" s="69" t="s">
        <v>47</v>
      </c>
      <c r="C33" s="68" t="s">
        <v>92</v>
      </c>
      <c r="D33" s="68">
        <v>14</v>
      </c>
      <c r="E33" s="97" t="s">
        <v>139</v>
      </c>
      <c r="F33" s="85" t="s">
        <v>75</v>
      </c>
      <c r="G33" s="97" t="s">
        <v>121</v>
      </c>
      <c r="H33" s="97" t="s">
        <v>122</v>
      </c>
      <c r="I33" s="68" t="s">
        <v>95</v>
      </c>
      <c r="J33" s="98" t="s">
        <v>96</v>
      </c>
      <c r="K33" s="97" t="s">
        <v>118</v>
      </c>
      <c r="L33" s="68">
        <v>25</v>
      </c>
      <c r="M33" s="68">
        <v>60</v>
      </c>
      <c r="N33" s="68">
        <v>60</v>
      </c>
      <c r="O33" s="68">
        <v>45</v>
      </c>
      <c r="P33" s="99">
        <f t="shared" si="12"/>
        <v>190</v>
      </c>
      <c r="Q33" s="100" t="s">
        <v>64</v>
      </c>
      <c r="R33" s="105" t="s">
        <v>119</v>
      </c>
      <c r="S33" s="97" t="s">
        <v>120</v>
      </c>
      <c r="T33" s="97" t="s">
        <v>100</v>
      </c>
      <c r="U33" s="97" t="s">
        <v>100</v>
      </c>
      <c r="V33" s="103" t="s">
        <v>119</v>
      </c>
      <c r="W33" s="104">
        <f t="shared" si="6"/>
        <v>25</v>
      </c>
      <c r="X33" s="99">
        <v>47</v>
      </c>
      <c r="Y33" s="141">
        <f t="shared" si="10"/>
        <v>1</v>
      </c>
      <c r="Z33" s="132" t="s">
        <v>230</v>
      </c>
      <c r="AA33" s="136" t="s">
        <v>228</v>
      </c>
      <c r="AB33" s="104">
        <f t="shared" si="1"/>
        <v>60</v>
      </c>
      <c r="AC33" s="99">
        <v>60</v>
      </c>
      <c r="AD33" s="141">
        <f t="shared" si="7"/>
        <v>1</v>
      </c>
      <c r="AE33" s="132" t="s">
        <v>258</v>
      </c>
      <c r="AF33" s="136" t="s">
        <v>259</v>
      </c>
      <c r="AG33" s="104">
        <f t="shared" si="2"/>
        <v>60</v>
      </c>
      <c r="AH33" s="99">
        <v>60</v>
      </c>
      <c r="AI33" s="141">
        <f t="shared" si="8"/>
        <v>1</v>
      </c>
      <c r="AJ33" s="132" t="s">
        <v>258</v>
      </c>
      <c r="AK33" s="136" t="s">
        <v>259</v>
      </c>
      <c r="AL33" s="104">
        <f t="shared" si="3"/>
        <v>45</v>
      </c>
      <c r="AM33" s="99"/>
      <c r="AN33" s="65">
        <f t="shared" si="4"/>
        <v>0</v>
      </c>
      <c r="AO33" s="68"/>
      <c r="AP33" s="92"/>
      <c r="AQ33" s="122">
        <f t="shared" si="5"/>
        <v>190</v>
      </c>
      <c r="AR33" s="123">
        <f t="shared" si="13"/>
        <v>167</v>
      </c>
      <c r="AS33" s="141">
        <f t="shared" si="9"/>
        <v>0.87894736842105259</v>
      </c>
      <c r="AT33" s="136" t="s">
        <v>291</v>
      </c>
      <c r="AU33" s="80"/>
    </row>
    <row r="34" spans="1:49" s="81" customFormat="1" ht="88.5" hidden="1" customHeight="1" thickBot="1" x14ac:dyDescent="0.3">
      <c r="A34" s="82">
        <v>4</v>
      </c>
      <c r="B34" s="69" t="s">
        <v>47</v>
      </c>
      <c r="C34" s="68" t="s">
        <v>92</v>
      </c>
      <c r="D34" s="68">
        <v>15</v>
      </c>
      <c r="E34" s="97" t="s">
        <v>136</v>
      </c>
      <c r="F34" s="85" t="s">
        <v>75</v>
      </c>
      <c r="G34" s="106" t="s">
        <v>123</v>
      </c>
      <c r="H34" s="106" t="s">
        <v>124</v>
      </c>
      <c r="I34" s="107" t="s">
        <v>95</v>
      </c>
      <c r="J34" s="108" t="s">
        <v>96</v>
      </c>
      <c r="K34" s="106" t="s">
        <v>118</v>
      </c>
      <c r="L34" s="107">
        <v>2</v>
      </c>
      <c r="M34" s="107">
        <v>3</v>
      </c>
      <c r="N34" s="107">
        <v>3</v>
      </c>
      <c r="O34" s="107">
        <v>3</v>
      </c>
      <c r="P34" s="99">
        <f t="shared" si="12"/>
        <v>11</v>
      </c>
      <c r="Q34" s="109" t="s">
        <v>64</v>
      </c>
      <c r="R34" s="105" t="s">
        <v>119</v>
      </c>
      <c r="S34" s="97" t="s">
        <v>120</v>
      </c>
      <c r="T34" s="97" t="s">
        <v>100</v>
      </c>
      <c r="U34" s="97" t="s">
        <v>100</v>
      </c>
      <c r="V34" s="110" t="s">
        <v>119</v>
      </c>
      <c r="W34" s="104">
        <f t="shared" si="6"/>
        <v>2</v>
      </c>
      <c r="X34" s="99">
        <v>2</v>
      </c>
      <c r="Y34" s="141">
        <f t="shared" si="10"/>
        <v>1</v>
      </c>
      <c r="Z34" s="132" t="s">
        <v>231</v>
      </c>
      <c r="AA34" s="136" t="s">
        <v>229</v>
      </c>
      <c r="AB34" s="104">
        <f t="shared" si="1"/>
        <v>3</v>
      </c>
      <c r="AC34" s="99">
        <v>4</v>
      </c>
      <c r="AD34" s="141">
        <f t="shared" si="7"/>
        <v>1</v>
      </c>
      <c r="AE34" s="132" t="s">
        <v>260</v>
      </c>
      <c r="AF34" s="136" t="s">
        <v>261</v>
      </c>
      <c r="AG34" s="104">
        <f t="shared" si="2"/>
        <v>3</v>
      </c>
      <c r="AH34" s="99">
        <v>3</v>
      </c>
      <c r="AI34" s="141">
        <f t="shared" si="8"/>
        <v>1</v>
      </c>
      <c r="AJ34" s="132" t="s">
        <v>288</v>
      </c>
      <c r="AK34" s="136" t="s">
        <v>261</v>
      </c>
      <c r="AL34" s="104">
        <f t="shared" si="3"/>
        <v>3</v>
      </c>
      <c r="AM34" s="99"/>
      <c r="AN34" s="65">
        <f t="shared" si="4"/>
        <v>0</v>
      </c>
      <c r="AO34" s="68"/>
      <c r="AP34" s="92"/>
      <c r="AQ34" s="122">
        <f t="shared" si="5"/>
        <v>11</v>
      </c>
      <c r="AR34" s="123">
        <f t="shared" si="13"/>
        <v>9</v>
      </c>
      <c r="AS34" s="141">
        <f t="shared" si="9"/>
        <v>0.81818181818181823</v>
      </c>
      <c r="AT34" s="136" t="s">
        <v>289</v>
      </c>
      <c r="AU34" s="80"/>
    </row>
    <row r="35" spans="1:49" s="31" customFormat="1" ht="16.5" hidden="1" thickBot="1" x14ac:dyDescent="0.3">
      <c r="A35" s="259" t="s">
        <v>125</v>
      </c>
      <c r="B35" s="260"/>
      <c r="C35" s="260"/>
      <c r="D35" s="260"/>
      <c r="E35" s="261"/>
      <c r="F35" s="54"/>
      <c r="G35" s="55"/>
      <c r="H35" s="55"/>
      <c r="I35" s="55"/>
      <c r="J35" s="55"/>
      <c r="K35" s="55"/>
      <c r="L35" s="55"/>
      <c r="M35" s="55"/>
      <c r="N35" s="55"/>
      <c r="O35" s="55"/>
      <c r="P35" s="55"/>
      <c r="Q35" s="55"/>
      <c r="R35" s="55"/>
      <c r="S35" s="55"/>
      <c r="T35" s="55"/>
      <c r="U35" s="55"/>
      <c r="V35" s="56"/>
      <c r="W35" s="262"/>
      <c r="X35" s="263"/>
      <c r="Y35" s="143">
        <f>AVERAGE(Y20:Y34)*80%</f>
        <v>0.77576929485244384</v>
      </c>
      <c r="Z35" s="264"/>
      <c r="AA35" s="265"/>
      <c r="AB35" s="266"/>
      <c r="AC35" s="263"/>
      <c r="AD35" s="143">
        <f>AVERAGE(AD20:AD34)*80%</f>
        <v>0.73776136988937002</v>
      </c>
      <c r="AE35" s="264"/>
      <c r="AF35" s="265"/>
      <c r="AG35" s="266"/>
      <c r="AH35" s="263"/>
      <c r="AI35" s="143">
        <f>AVERAGE(AI20:AI34)*80%</f>
        <v>0.77042133333333329</v>
      </c>
      <c r="AJ35" s="264"/>
      <c r="AK35" s="265"/>
      <c r="AL35" s="267"/>
      <c r="AM35" s="268"/>
      <c r="AN35" s="124">
        <f>AVERAGE(AN20:AN34)</f>
        <v>0</v>
      </c>
      <c r="AO35" s="264"/>
      <c r="AP35" s="265"/>
      <c r="AQ35" s="266"/>
      <c r="AR35" s="263"/>
      <c r="AS35" s="143">
        <f>AVERAGE(AS20:AS34)*80%</f>
        <v>0.60706400222948753</v>
      </c>
      <c r="AT35" s="138"/>
      <c r="AU35" s="30"/>
    </row>
    <row r="36" spans="1:49" s="43" customFormat="1" ht="150" hidden="1" x14ac:dyDescent="0.25">
      <c r="A36" s="32">
        <v>7</v>
      </c>
      <c r="B36" s="33" t="s">
        <v>126</v>
      </c>
      <c r="C36" s="34" t="s">
        <v>140</v>
      </c>
      <c r="D36" s="32" t="s">
        <v>141</v>
      </c>
      <c r="E36" s="33" t="s">
        <v>142</v>
      </c>
      <c r="F36" s="33" t="s">
        <v>143</v>
      </c>
      <c r="G36" s="33" t="s">
        <v>144</v>
      </c>
      <c r="H36" s="33" t="s">
        <v>145</v>
      </c>
      <c r="I36" s="111" t="s">
        <v>146</v>
      </c>
      <c r="J36" s="33" t="s">
        <v>147</v>
      </c>
      <c r="K36" s="33" t="s">
        <v>148</v>
      </c>
      <c r="L36" s="35" t="s">
        <v>149</v>
      </c>
      <c r="M36" s="112">
        <v>0.8</v>
      </c>
      <c r="N36" s="35" t="s">
        <v>149</v>
      </c>
      <c r="O36" s="112">
        <v>0.8</v>
      </c>
      <c r="P36" s="113">
        <v>0.8</v>
      </c>
      <c r="Q36" s="36" t="s">
        <v>64</v>
      </c>
      <c r="R36" s="37" t="s">
        <v>150</v>
      </c>
      <c r="S36" s="33" t="s">
        <v>151</v>
      </c>
      <c r="T36" s="33" t="s">
        <v>152</v>
      </c>
      <c r="U36" s="38" t="s">
        <v>153</v>
      </c>
      <c r="V36" s="39" t="s">
        <v>154</v>
      </c>
      <c r="W36" s="40" t="str">
        <f>L36</f>
        <v>No programada</v>
      </c>
      <c r="X36" s="35" t="s">
        <v>149</v>
      </c>
      <c r="Y36" s="142" t="s">
        <v>149</v>
      </c>
      <c r="Z36" s="133" t="s">
        <v>218</v>
      </c>
      <c r="AA36" s="137"/>
      <c r="AB36" s="114">
        <f>M36</f>
        <v>0.8</v>
      </c>
      <c r="AC36" s="145">
        <v>1</v>
      </c>
      <c r="AD36" s="172">
        <f t="shared" si="7"/>
        <v>1</v>
      </c>
      <c r="AE36" s="160" t="s">
        <v>242</v>
      </c>
      <c r="AF36" s="173" t="s">
        <v>243</v>
      </c>
      <c r="AG36" s="176" t="str">
        <f>N36</f>
        <v>No programada</v>
      </c>
      <c r="AH36" s="177" t="s">
        <v>149</v>
      </c>
      <c r="AI36" s="178" t="s">
        <v>149</v>
      </c>
      <c r="AJ36" s="177" t="s">
        <v>149</v>
      </c>
      <c r="AK36" s="179" t="s">
        <v>149</v>
      </c>
      <c r="AL36" s="114">
        <f>P36</f>
        <v>0.8</v>
      </c>
      <c r="AM36" s="35"/>
      <c r="AN36" s="125">
        <v>0</v>
      </c>
      <c r="AO36" s="35"/>
      <c r="AP36" s="41"/>
      <c r="AQ36" s="126">
        <f>P36</f>
        <v>0.8</v>
      </c>
      <c r="AR36" s="145">
        <v>0.5</v>
      </c>
      <c r="AS36" s="142">
        <f t="shared" si="9"/>
        <v>0.625</v>
      </c>
      <c r="AT36" s="133" t="s">
        <v>242</v>
      </c>
      <c r="AU36" s="42"/>
    </row>
    <row r="37" spans="1:49" s="167" customFormat="1" ht="105" hidden="1" x14ac:dyDescent="0.3">
      <c r="A37" s="149">
        <v>7</v>
      </c>
      <c r="B37" s="150" t="s">
        <v>126</v>
      </c>
      <c r="C37" s="149" t="s">
        <v>140</v>
      </c>
      <c r="D37" s="149" t="s">
        <v>155</v>
      </c>
      <c r="E37" s="150" t="s">
        <v>156</v>
      </c>
      <c r="F37" s="150" t="s">
        <v>143</v>
      </c>
      <c r="G37" s="150" t="s">
        <v>157</v>
      </c>
      <c r="H37" s="150" t="s">
        <v>158</v>
      </c>
      <c r="I37" s="150" t="s">
        <v>159</v>
      </c>
      <c r="J37" s="150" t="s">
        <v>147</v>
      </c>
      <c r="K37" s="150" t="s">
        <v>160</v>
      </c>
      <c r="L37" s="151">
        <v>1</v>
      </c>
      <c r="M37" s="151">
        <v>1</v>
      </c>
      <c r="N37" s="151">
        <v>1</v>
      </c>
      <c r="O37" s="151">
        <v>1</v>
      </c>
      <c r="P37" s="152">
        <v>1</v>
      </c>
      <c r="Q37" s="153" t="s">
        <v>64</v>
      </c>
      <c r="R37" s="154" t="s">
        <v>161</v>
      </c>
      <c r="S37" s="150" t="s">
        <v>162</v>
      </c>
      <c r="T37" s="155" t="s">
        <v>152</v>
      </c>
      <c r="U37" s="156" t="s">
        <v>163</v>
      </c>
      <c r="V37" s="153" t="s">
        <v>164</v>
      </c>
      <c r="W37" s="157">
        <f t="shared" ref="W37:W41" si="14">L37</f>
        <v>1</v>
      </c>
      <c r="X37" s="168">
        <v>1</v>
      </c>
      <c r="Y37" s="159">
        <f t="shared" si="10"/>
        <v>1</v>
      </c>
      <c r="Z37" s="160" t="s">
        <v>233</v>
      </c>
      <c r="AA37" s="161" t="s">
        <v>232</v>
      </c>
      <c r="AB37" s="162">
        <f t="shared" ref="AB37:AB41" si="15">M37</f>
        <v>1</v>
      </c>
      <c r="AC37" s="168">
        <v>1</v>
      </c>
      <c r="AD37" s="172">
        <f t="shared" si="7"/>
        <v>1</v>
      </c>
      <c r="AE37" s="133" t="s">
        <v>244</v>
      </c>
      <c r="AF37" s="174" t="s">
        <v>232</v>
      </c>
      <c r="AG37" s="180">
        <f t="shared" ref="AG37:AG41" si="16">N37</f>
        <v>1</v>
      </c>
      <c r="AH37" s="168">
        <v>1</v>
      </c>
      <c r="AI37" s="163">
        <f t="shared" si="8"/>
        <v>1</v>
      </c>
      <c r="AJ37" s="133" t="s">
        <v>244</v>
      </c>
      <c r="AK37" s="137" t="s">
        <v>232</v>
      </c>
      <c r="AL37" s="162">
        <f t="shared" ref="AL37:AL41" si="17">P37</f>
        <v>1</v>
      </c>
      <c r="AM37" s="168">
        <v>0</v>
      </c>
      <c r="AN37" s="163">
        <v>0</v>
      </c>
      <c r="AO37" s="158"/>
      <c r="AP37" s="164"/>
      <c r="AQ37" s="165">
        <f t="shared" ref="AQ37:AQ41" si="18">P37</f>
        <v>1</v>
      </c>
      <c r="AR37" s="168">
        <f t="shared" ref="AR37" si="19">AVERAGE(X37,AC37,AH37,AM37)</f>
        <v>0.75</v>
      </c>
      <c r="AS37" s="159">
        <f t="shared" si="9"/>
        <v>0.75</v>
      </c>
      <c r="AT37" s="161" t="s">
        <v>292</v>
      </c>
      <c r="AU37" s="166"/>
    </row>
    <row r="38" spans="1:49" s="48" customFormat="1" ht="120" hidden="1" x14ac:dyDescent="0.3">
      <c r="A38" s="44">
        <v>7</v>
      </c>
      <c r="B38" s="45" t="s">
        <v>126</v>
      </c>
      <c r="C38" s="34" t="s">
        <v>165</v>
      </c>
      <c r="D38" s="44" t="s">
        <v>166</v>
      </c>
      <c r="E38" s="45" t="s">
        <v>167</v>
      </c>
      <c r="F38" s="45" t="s">
        <v>143</v>
      </c>
      <c r="G38" s="45" t="s">
        <v>168</v>
      </c>
      <c r="H38" s="45" t="s">
        <v>169</v>
      </c>
      <c r="I38" s="45" t="s">
        <v>159</v>
      </c>
      <c r="J38" s="45" t="s">
        <v>147</v>
      </c>
      <c r="K38" s="45" t="s">
        <v>170</v>
      </c>
      <c r="L38" s="35" t="s">
        <v>149</v>
      </c>
      <c r="M38" s="112">
        <v>1</v>
      </c>
      <c r="N38" s="112">
        <v>1</v>
      </c>
      <c r="O38" s="112">
        <v>1</v>
      </c>
      <c r="P38" s="113">
        <v>1</v>
      </c>
      <c r="Q38" s="117" t="s">
        <v>64</v>
      </c>
      <c r="R38" s="47" t="s">
        <v>171</v>
      </c>
      <c r="S38" s="45" t="s">
        <v>172</v>
      </c>
      <c r="T38" s="33" t="s">
        <v>152</v>
      </c>
      <c r="U38" s="38" t="s">
        <v>173</v>
      </c>
      <c r="V38" s="46" t="s">
        <v>174</v>
      </c>
      <c r="W38" s="40" t="str">
        <f t="shared" si="14"/>
        <v>No programada</v>
      </c>
      <c r="X38" s="35" t="s">
        <v>149</v>
      </c>
      <c r="Y38" s="142" t="s">
        <v>149</v>
      </c>
      <c r="Z38" s="133" t="s">
        <v>218</v>
      </c>
      <c r="AA38" s="137" t="s">
        <v>149</v>
      </c>
      <c r="AB38" s="114">
        <f t="shared" si="15"/>
        <v>1</v>
      </c>
      <c r="AC38" s="145">
        <v>1</v>
      </c>
      <c r="AD38" s="172">
        <f t="shared" si="7"/>
        <v>1</v>
      </c>
      <c r="AE38" s="133" t="s">
        <v>245</v>
      </c>
      <c r="AF38" s="174" t="s">
        <v>246</v>
      </c>
      <c r="AG38" s="181">
        <f t="shared" si="16"/>
        <v>1</v>
      </c>
      <c r="AH38" s="171">
        <v>0.93910000000000005</v>
      </c>
      <c r="AI38" s="125">
        <f t="shared" si="8"/>
        <v>0.93910000000000005</v>
      </c>
      <c r="AJ38" s="133" t="s">
        <v>293</v>
      </c>
      <c r="AK38" s="137" t="s">
        <v>246</v>
      </c>
      <c r="AL38" s="114">
        <f t="shared" si="17"/>
        <v>1</v>
      </c>
      <c r="AM38" s="145">
        <v>0</v>
      </c>
      <c r="AN38" s="125">
        <v>0</v>
      </c>
      <c r="AO38" s="35"/>
      <c r="AP38" s="41"/>
      <c r="AQ38" s="126">
        <f t="shared" si="18"/>
        <v>1</v>
      </c>
      <c r="AR38" s="146">
        <f>AVERAGE(AC38,AH38,AM38)</f>
        <v>0.64636666666666664</v>
      </c>
      <c r="AS38" s="142">
        <f t="shared" si="9"/>
        <v>0.64636666666666664</v>
      </c>
      <c r="AT38" s="133" t="s">
        <v>293</v>
      </c>
      <c r="AU38" s="42"/>
    </row>
    <row r="39" spans="1:49" s="48" customFormat="1" ht="105" hidden="1" x14ac:dyDescent="0.3">
      <c r="A39" s="44">
        <v>7</v>
      </c>
      <c r="B39" s="45" t="s">
        <v>126</v>
      </c>
      <c r="C39" s="34" t="s">
        <v>140</v>
      </c>
      <c r="D39" s="44" t="s">
        <v>175</v>
      </c>
      <c r="E39" s="45" t="s">
        <v>176</v>
      </c>
      <c r="F39" s="45" t="s">
        <v>143</v>
      </c>
      <c r="G39" s="45" t="s">
        <v>177</v>
      </c>
      <c r="H39" s="45" t="s">
        <v>178</v>
      </c>
      <c r="I39" s="45" t="s">
        <v>159</v>
      </c>
      <c r="J39" s="45" t="s">
        <v>147</v>
      </c>
      <c r="K39" s="45" t="s">
        <v>179</v>
      </c>
      <c r="L39" s="112">
        <v>1</v>
      </c>
      <c r="M39" s="35" t="s">
        <v>149</v>
      </c>
      <c r="N39" s="35" t="s">
        <v>149</v>
      </c>
      <c r="O39" s="112">
        <v>1</v>
      </c>
      <c r="P39" s="113">
        <v>1</v>
      </c>
      <c r="Q39" s="117" t="s">
        <v>64</v>
      </c>
      <c r="R39" s="47" t="s">
        <v>180</v>
      </c>
      <c r="S39" s="45" t="s">
        <v>181</v>
      </c>
      <c r="T39" s="33" t="s">
        <v>152</v>
      </c>
      <c r="U39" s="38" t="s">
        <v>163</v>
      </c>
      <c r="V39" s="46" t="s">
        <v>181</v>
      </c>
      <c r="W39" s="116">
        <f t="shared" si="14"/>
        <v>1</v>
      </c>
      <c r="X39" s="112">
        <v>1</v>
      </c>
      <c r="Y39" s="142">
        <f t="shared" si="10"/>
        <v>1</v>
      </c>
      <c r="Z39" s="133" t="s">
        <v>219</v>
      </c>
      <c r="AA39" s="137" t="s">
        <v>220</v>
      </c>
      <c r="AB39" s="114" t="str">
        <f t="shared" si="15"/>
        <v>No programada</v>
      </c>
      <c r="AC39" s="35" t="s">
        <v>149</v>
      </c>
      <c r="AD39" s="35" t="s">
        <v>149</v>
      </c>
      <c r="AE39" s="170" t="s">
        <v>247</v>
      </c>
      <c r="AF39" s="175" t="s">
        <v>149</v>
      </c>
      <c r="AG39" s="182" t="str">
        <f t="shared" si="16"/>
        <v>No programada</v>
      </c>
      <c r="AH39" s="35" t="s">
        <v>149</v>
      </c>
      <c r="AI39" s="125" t="s">
        <v>149</v>
      </c>
      <c r="AJ39" s="35" t="s">
        <v>149</v>
      </c>
      <c r="AK39" s="41" t="s">
        <v>149</v>
      </c>
      <c r="AL39" s="114">
        <f t="shared" si="17"/>
        <v>1</v>
      </c>
      <c r="AM39" s="35"/>
      <c r="AN39" s="125">
        <v>0</v>
      </c>
      <c r="AO39" s="35"/>
      <c r="AP39" s="41"/>
      <c r="AQ39" s="126">
        <f t="shared" si="18"/>
        <v>1</v>
      </c>
      <c r="AR39" s="146">
        <v>0.5</v>
      </c>
      <c r="AS39" s="142">
        <f t="shared" si="9"/>
        <v>0.5</v>
      </c>
      <c r="AT39" s="137" t="s">
        <v>219</v>
      </c>
      <c r="AU39" s="42"/>
    </row>
    <row r="40" spans="1:49" s="48" customFormat="1" ht="118.5" hidden="1" customHeight="1" x14ac:dyDescent="0.3">
      <c r="A40" s="44">
        <v>5</v>
      </c>
      <c r="B40" s="45" t="s">
        <v>182</v>
      </c>
      <c r="C40" s="34" t="s">
        <v>183</v>
      </c>
      <c r="D40" s="44" t="s">
        <v>184</v>
      </c>
      <c r="E40" s="45" t="s">
        <v>185</v>
      </c>
      <c r="F40" s="45" t="s">
        <v>143</v>
      </c>
      <c r="G40" s="45" t="s">
        <v>186</v>
      </c>
      <c r="H40" s="45" t="s">
        <v>187</v>
      </c>
      <c r="I40" s="45" t="s">
        <v>159</v>
      </c>
      <c r="J40" s="45" t="s">
        <v>52</v>
      </c>
      <c r="K40" s="45" t="s">
        <v>186</v>
      </c>
      <c r="L40" s="112">
        <v>0.33</v>
      </c>
      <c r="M40" s="112">
        <v>0.67</v>
      </c>
      <c r="N40" s="112">
        <v>0.84</v>
      </c>
      <c r="O40" s="112">
        <v>1</v>
      </c>
      <c r="P40" s="113">
        <v>1</v>
      </c>
      <c r="Q40" s="117" t="s">
        <v>64</v>
      </c>
      <c r="R40" s="47" t="s">
        <v>188</v>
      </c>
      <c r="S40" s="45" t="s">
        <v>189</v>
      </c>
      <c r="T40" s="33" t="s">
        <v>152</v>
      </c>
      <c r="U40" s="38" t="s">
        <v>190</v>
      </c>
      <c r="V40" s="46" t="s">
        <v>191</v>
      </c>
      <c r="W40" s="115">
        <f t="shared" si="14"/>
        <v>0.33</v>
      </c>
      <c r="X40" s="145">
        <v>0.33</v>
      </c>
      <c r="Y40" s="142">
        <f t="shared" si="10"/>
        <v>1</v>
      </c>
      <c r="Z40" s="133" t="s">
        <v>223</v>
      </c>
      <c r="AA40" s="137" t="s">
        <v>221</v>
      </c>
      <c r="AB40" s="114">
        <f t="shared" si="15"/>
        <v>0.67</v>
      </c>
      <c r="AC40" s="145">
        <v>1</v>
      </c>
      <c r="AD40" s="172">
        <f t="shared" si="7"/>
        <v>1</v>
      </c>
      <c r="AE40" s="133" t="s">
        <v>248</v>
      </c>
      <c r="AF40" s="174" t="s">
        <v>249</v>
      </c>
      <c r="AG40" s="181">
        <f t="shared" si="16"/>
        <v>0.84</v>
      </c>
      <c r="AH40" s="145">
        <v>1</v>
      </c>
      <c r="AI40" s="125">
        <f t="shared" si="8"/>
        <v>1</v>
      </c>
      <c r="AJ40" s="133" t="s">
        <v>248</v>
      </c>
      <c r="AK40" s="137" t="s">
        <v>249</v>
      </c>
      <c r="AL40" s="114">
        <f t="shared" si="17"/>
        <v>1</v>
      </c>
      <c r="AM40" s="35"/>
      <c r="AN40" s="125">
        <v>0</v>
      </c>
      <c r="AO40" s="35"/>
      <c r="AP40" s="41"/>
      <c r="AQ40" s="126">
        <f t="shared" si="18"/>
        <v>1</v>
      </c>
      <c r="AR40" s="145">
        <v>1</v>
      </c>
      <c r="AS40" s="142">
        <f t="shared" si="9"/>
        <v>1</v>
      </c>
      <c r="AT40" s="137" t="s">
        <v>294</v>
      </c>
      <c r="AU40" s="42"/>
    </row>
    <row r="41" spans="1:49" ht="138.75" hidden="1" customHeight="1" thickBot="1" x14ac:dyDescent="0.3">
      <c r="A41" s="44">
        <v>5</v>
      </c>
      <c r="B41" s="45" t="s">
        <v>182</v>
      </c>
      <c r="C41" s="34" t="s">
        <v>183</v>
      </c>
      <c r="D41" s="44" t="s">
        <v>192</v>
      </c>
      <c r="E41" s="45" t="s">
        <v>193</v>
      </c>
      <c r="F41" s="45" t="s">
        <v>143</v>
      </c>
      <c r="G41" s="45" t="s">
        <v>186</v>
      </c>
      <c r="H41" s="45" t="s">
        <v>194</v>
      </c>
      <c r="I41" s="45" t="s">
        <v>195</v>
      </c>
      <c r="J41" s="45" t="s">
        <v>52</v>
      </c>
      <c r="K41" s="45" t="s">
        <v>186</v>
      </c>
      <c r="L41" s="112">
        <v>0.2</v>
      </c>
      <c r="M41" s="112">
        <v>0.4</v>
      </c>
      <c r="N41" s="112">
        <v>0.6</v>
      </c>
      <c r="O41" s="112">
        <v>0.8</v>
      </c>
      <c r="P41" s="113">
        <v>0.8</v>
      </c>
      <c r="Q41" s="49" t="s">
        <v>64</v>
      </c>
      <c r="R41" s="47" t="s">
        <v>188</v>
      </c>
      <c r="S41" s="45" t="s">
        <v>191</v>
      </c>
      <c r="T41" s="33" t="s">
        <v>152</v>
      </c>
      <c r="U41" s="38" t="s">
        <v>190</v>
      </c>
      <c r="V41" s="46" t="s">
        <v>191</v>
      </c>
      <c r="W41" s="115">
        <f t="shared" si="14"/>
        <v>0.2</v>
      </c>
      <c r="X41" s="146">
        <f>548/556*20%</f>
        <v>0.19712230215827339</v>
      </c>
      <c r="Y41" s="142">
        <f t="shared" si="10"/>
        <v>0.98561151079136688</v>
      </c>
      <c r="Z41" s="133" t="s">
        <v>222</v>
      </c>
      <c r="AA41" s="137" t="s">
        <v>221</v>
      </c>
      <c r="AB41" s="114">
        <f t="shared" si="15"/>
        <v>0.4</v>
      </c>
      <c r="AC41" s="171">
        <v>0.78220000000000001</v>
      </c>
      <c r="AD41" s="172">
        <f t="shared" si="7"/>
        <v>1</v>
      </c>
      <c r="AE41" s="133" t="s">
        <v>250</v>
      </c>
      <c r="AF41" s="174" t="s">
        <v>249</v>
      </c>
      <c r="AG41" s="183">
        <f t="shared" si="16"/>
        <v>0.6</v>
      </c>
      <c r="AH41" s="184">
        <f>523/815</f>
        <v>0.6417177914110429</v>
      </c>
      <c r="AI41" s="185">
        <f t="shared" si="8"/>
        <v>1</v>
      </c>
      <c r="AJ41" s="186" t="s">
        <v>295</v>
      </c>
      <c r="AK41" s="187" t="s">
        <v>249</v>
      </c>
      <c r="AL41" s="114">
        <f t="shared" si="17"/>
        <v>0.8</v>
      </c>
      <c r="AM41" s="35"/>
      <c r="AN41" s="125">
        <v>0</v>
      </c>
      <c r="AO41" s="35"/>
      <c r="AP41" s="41"/>
      <c r="AQ41" s="126">
        <f t="shared" si="18"/>
        <v>0.8</v>
      </c>
      <c r="AR41" s="146">
        <v>0.64170000000000005</v>
      </c>
      <c r="AS41" s="142">
        <f t="shared" si="9"/>
        <v>0.80212499999999998</v>
      </c>
      <c r="AT41" s="137" t="s">
        <v>295</v>
      </c>
      <c r="AU41" s="42"/>
    </row>
    <row r="42" spans="1:49" ht="16.5" hidden="1" thickBot="1" x14ac:dyDescent="0.3">
      <c r="A42" s="299" t="s">
        <v>206</v>
      </c>
      <c r="B42" s="300"/>
      <c r="C42" s="300"/>
      <c r="D42" s="300"/>
      <c r="E42" s="301"/>
      <c r="F42" s="60"/>
      <c r="G42" s="61"/>
      <c r="H42" s="61"/>
      <c r="I42" s="61"/>
      <c r="J42" s="61"/>
      <c r="K42" s="61"/>
      <c r="L42" s="61"/>
      <c r="M42" s="61"/>
      <c r="N42" s="61"/>
      <c r="O42" s="61"/>
      <c r="P42" s="61"/>
      <c r="Q42" s="61"/>
      <c r="R42" s="61"/>
      <c r="S42" s="61"/>
      <c r="T42" s="61"/>
      <c r="U42" s="61"/>
      <c r="V42" s="62"/>
      <c r="W42" s="302"/>
      <c r="X42" s="303"/>
      <c r="Y42" s="147">
        <f>AVERAGE(Y36:Y41)*20%</f>
        <v>0.19928057553956835</v>
      </c>
      <c r="Z42" s="304"/>
      <c r="AA42" s="305"/>
      <c r="AB42" s="306"/>
      <c r="AC42" s="303"/>
      <c r="AD42" s="147">
        <f>AVERAGE(AD36:AD41)*20%</f>
        <v>0.2</v>
      </c>
      <c r="AE42" s="304"/>
      <c r="AF42" s="305"/>
      <c r="AG42" s="306"/>
      <c r="AH42" s="303"/>
      <c r="AI42" s="147">
        <f>AVERAGE(AI36:AI41)*20%</f>
        <v>0.19695499999999999</v>
      </c>
      <c r="AJ42" s="304"/>
      <c r="AK42" s="305"/>
      <c r="AL42" s="306"/>
      <c r="AM42" s="303"/>
      <c r="AN42" s="127">
        <f>AVERAGE(AN36:AN41)</f>
        <v>0</v>
      </c>
      <c r="AO42" s="304"/>
      <c r="AP42" s="305"/>
      <c r="AQ42" s="306"/>
      <c r="AR42" s="303"/>
      <c r="AS42" s="147">
        <f>AVERAGE(AS36:AS41)*20%</f>
        <v>0.14411638888888889</v>
      </c>
      <c r="AT42" s="139"/>
      <c r="AU42" s="50"/>
    </row>
    <row r="43" spans="1:49" ht="19.5" hidden="1" thickBot="1" x14ac:dyDescent="0.35">
      <c r="A43" s="292" t="s">
        <v>127</v>
      </c>
      <c r="B43" s="293"/>
      <c r="C43" s="293"/>
      <c r="D43" s="293"/>
      <c r="E43" s="294"/>
      <c r="F43" s="57"/>
      <c r="G43" s="58"/>
      <c r="H43" s="58"/>
      <c r="I43" s="58"/>
      <c r="J43" s="58"/>
      <c r="K43" s="58"/>
      <c r="L43" s="58"/>
      <c r="M43" s="58"/>
      <c r="N43" s="58"/>
      <c r="O43" s="58"/>
      <c r="P43" s="58"/>
      <c r="Q43" s="58"/>
      <c r="R43" s="58"/>
      <c r="S43" s="58"/>
      <c r="T43" s="58"/>
      <c r="U43" s="58"/>
      <c r="V43" s="59"/>
      <c r="W43" s="295"/>
      <c r="X43" s="296"/>
      <c r="Y43" s="148">
        <f>Y35+Y42</f>
        <v>0.97504987039201219</v>
      </c>
      <c r="Z43" s="297"/>
      <c r="AA43" s="298"/>
      <c r="AB43" s="295"/>
      <c r="AC43" s="296"/>
      <c r="AD43" s="148">
        <f>AD35+AD42</f>
        <v>0.93776136988937009</v>
      </c>
      <c r="AE43" s="297"/>
      <c r="AF43" s="298"/>
      <c r="AG43" s="295"/>
      <c r="AH43" s="296"/>
      <c r="AI43" s="148">
        <f>AI35+AI42</f>
        <v>0.96737633333333328</v>
      </c>
      <c r="AJ43" s="297"/>
      <c r="AK43" s="298"/>
      <c r="AL43" s="295"/>
      <c r="AM43" s="296"/>
      <c r="AN43" s="128">
        <f>+((AN35*80%)+(AN42*20%))</f>
        <v>0</v>
      </c>
      <c r="AO43" s="297"/>
      <c r="AP43" s="298"/>
      <c r="AQ43" s="295"/>
      <c r="AR43" s="296"/>
      <c r="AS43" s="148">
        <f>AS35+AS42</f>
        <v>0.75118039111837642</v>
      </c>
      <c r="AT43" s="140"/>
      <c r="AU43" s="51"/>
    </row>
    <row r="44" spans="1:49" x14ac:dyDescent="0.25">
      <c r="A44" s="1"/>
      <c r="B44" s="1"/>
      <c r="C44" s="1"/>
      <c r="D44" s="1"/>
      <c r="E44" s="1"/>
      <c r="F44" s="1"/>
      <c r="G44" s="1"/>
      <c r="H44" s="1"/>
      <c r="I44" s="1"/>
      <c r="J44" s="1"/>
      <c r="K44" s="1"/>
      <c r="L44" s="1"/>
      <c r="M44" s="1"/>
      <c r="N44" s="1"/>
      <c r="O44" s="1"/>
      <c r="P44" s="1"/>
      <c r="Q44" s="1"/>
      <c r="R44" s="1"/>
      <c r="S44" s="1"/>
      <c r="T44" s="1"/>
      <c r="U44" s="1"/>
      <c r="V44" s="1"/>
      <c r="W44" s="120"/>
      <c r="X44" s="120"/>
      <c r="Y44" s="120"/>
      <c r="Z44" s="130"/>
      <c r="AA44" s="130"/>
      <c r="AB44" s="120"/>
      <c r="AC44" s="120"/>
      <c r="AD44" s="52"/>
      <c r="AE44" s="120"/>
      <c r="AF44" s="120"/>
      <c r="AG44" s="120"/>
      <c r="AH44" s="120"/>
      <c r="AI44" s="120"/>
      <c r="AJ44" s="120"/>
      <c r="AK44" s="120"/>
      <c r="AL44" s="120"/>
      <c r="AM44" s="120"/>
      <c r="AN44" s="120"/>
      <c r="AO44" s="120"/>
      <c r="AP44" s="120"/>
      <c r="AQ44" s="120"/>
      <c r="AR44" s="120"/>
      <c r="AS44" s="120"/>
      <c r="AT44" s="130"/>
      <c r="AU44" s="1"/>
      <c r="AV44" s="1"/>
      <c r="AW44" s="1"/>
    </row>
    <row r="45" spans="1:49" x14ac:dyDescent="0.25">
      <c r="A45" s="1"/>
      <c r="B45" s="1"/>
      <c r="C45" s="1"/>
      <c r="D45" s="1"/>
      <c r="E45" s="53"/>
      <c r="F45" s="1"/>
      <c r="G45" s="1"/>
      <c r="H45" s="1"/>
      <c r="I45" s="1"/>
      <c r="J45" s="1"/>
      <c r="K45" s="1"/>
      <c r="L45" s="1"/>
      <c r="M45" s="1"/>
      <c r="N45" s="1"/>
      <c r="O45" s="1"/>
      <c r="P45" s="1"/>
      <c r="Q45" s="1"/>
      <c r="R45" s="1"/>
      <c r="S45" s="1"/>
      <c r="T45" s="1"/>
      <c r="U45" s="1"/>
      <c r="V45" s="1"/>
      <c r="W45" s="120"/>
      <c r="X45" s="120"/>
      <c r="Y45" s="120"/>
      <c r="Z45" s="130"/>
      <c r="AA45" s="130"/>
      <c r="AB45" s="120"/>
      <c r="AC45" s="120"/>
      <c r="AD45" s="120"/>
      <c r="AE45" s="120"/>
      <c r="AF45" s="120"/>
      <c r="AG45" s="120"/>
      <c r="AH45" s="120"/>
      <c r="AI45" s="120"/>
      <c r="AJ45" s="120"/>
      <c r="AK45" s="120"/>
      <c r="AL45" s="120"/>
      <c r="AM45" s="120"/>
      <c r="AN45" s="120"/>
      <c r="AO45" s="120"/>
      <c r="AP45" s="120"/>
      <c r="AQ45" s="120"/>
      <c r="AR45" s="120"/>
      <c r="AS45" s="120"/>
      <c r="AT45" s="130"/>
      <c r="AU45" s="1"/>
      <c r="AV45" s="1"/>
      <c r="AW45" s="1"/>
    </row>
  </sheetData>
  <autoFilter ref="A19:AW43" xr:uid="{705AD645-1A1A-4E66-B519-F0A27F36BB34}">
    <filterColumn colId="3">
      <filters>
        <filter val="12"/>
      </filters>
    </filterColumn>
  </autoFilter>
  <mergeCells count="99">
    <mergeCell ref="G7:H7"/>
    <mergeCell ref="G8:H8"/>
    <mergeCell ref="G13:H13"/>
    <mergeCell ref="G14:H14"/>
    <mergeCell ref="AL43:AM43"/>
    <mergeCell ref="AG43:AH43"/>
    <mergeCell ref="AJ43:AK43"/>
    <mergeCell ref="AB17:AF18"/>
    <mergeCell ref="AG17:AK18"/>
    <mergeCell ref="AL17:AP18"/>
    <mergeCell ref="I13:M13"/>
    <mergeCell ref="I14:M14"/>
    <mergeCell ref="G9:H9"/>
    <mergeCell ref="I9:M9"/>
    <mergeCell ref="G10:H10"/>
    <mergeCell ref="I10:M10"/>
    <mergeCell ref="AO43:AP43"/>
    <mergeCell ref="AQ43:AR43"/>
    <mergeCell ref="AL42:AM42"/>
    <mergeCell ref="AO42:AP42"/>
    <mergeCell ref="AQ42:AR42"/>
    <mergeCell ref="AO35:AP35"/>
    <mergeCell ref="AQ35:AR35"/>
    <mergeCell ref="A42:E42"/>
    <mergeCell ref="W42:X42"/>
    <mergeCell ref="Z42:AA42"/>
    <mergeCell ref="AB42:AC42"/>
    <mergeCell ref="AE42:AF42"/>
    <mergeCell ref="AG42:AH42"/>
    <mergeCell ref="AJ42:AK42"/>
    <mergeCell ref="A43:E43"/>
    <mergeCell ref="W43:X43"/>
    <mergeCell ref="Z43:AA43"/>
    <mergeCell ref="AB43:AC43"/>
    <mergeCell ref="AE43:AF43"/>
    <mergeCell ref="AQ17:AT18"/>
    <mergeCell ref="A35:E35"/>
    <mergeCell ref="W35:X35"/>
    <mergeCell ref="Z35:AA35"/>
    <mergeCell ref="AB35:AC35"/>
    <mergeCell ref="AE35:AF35"/>
    <mergeCell ref="AG35:AH35"/>
    <mergeCell ref="AJ35:AK35"/>
    <mergeCell ref="AL35:AM35"/>
    <mergeCell ref="R16:V18"/>
    <mergeCell ref="W16:AA16"/>
    <mergeCell ref="AB16:AF16"/>
    <mergeCell ref="AG16:AK16"/>
    <mergeCell ref="AL16:AP16"/>
    <mergeCell ref="AQ16:AT16"/>
    <mergeCell ref="W17:AA18"/>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G11:H11"/>
    <mergeCell ref="I11:M11"/>
    <mergeCell ref="G12:H12"/>
    <mergeCell ref="I12:M12"/>
    <mergeCell ref="AC1:AC2"/>
    <mergeCell ref="A1:M1"/>
    <mergeCell ref="N1:R2"/>
    <mergeCell ref="S1:S2"/>
    <mergeCell ref="T1:T2"/>
    <mergeCell ref="U1:U2"/>
    <mergeCell ref="V1:V2"/>
    <mergeCell ref="X1:X2"/>
    <mergeCell ref="Y1:Y2"/>
    <mergeCell ref="Z1:Z2"/>
    <mergeCell ref="AA1:AA2"/>
    <mergeCell ref="AB1:AB2"/>
  </mergeCells>
  <dataValidations disablePrompts="1" count="1">
    <dataValidation allowBlank="1" showInputMessage="1" showErrorMessage="1" error="Escriba un texto " promptTitle="Cualquier contenido" sqref="F25 F28 F31:F34"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2022-10-28T00:28:39Z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