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10" documentId="8_{AB7DF46E-C4EC-4A41-8B9C-9B754181C364}" xr6:coauthVersionLast="47" xr6:coauthVersionMax="47" xr10:uidLastSave="{05512C77-4EAD-4EFE-B053-B682DE71893B}"/>
  <bookViews>
    <workbookView xWindow="-120" yWindow="-120" windowWidth="29040" windowHeight="15840" xr2:uid="{82425007-B10C-4B30-B14E-E133B79C6502}"/>
  </bookViews>
  <sheets>
    <sheet name="2021 Kennedy"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1" i="1" l="1"/>
  <c r="AQ33" i="1"/>
  <c r="P27" i="1"/>
  <c r="AQ35" i="1"/>
  <c r="AQ34" i="1"/>
  <c r="AQ29" i="1"/>
  <c r="AQ26" i="1"/>
  <c r="AQ25" i="1"/>
  <c r="AQ22" i="1"/>
  <c r="AC14" i="1"/>
  <c r="X38" i="1" l="1"/>
  <c r="AQ23" i="1" l="1"/>
  <c r="E31" i="1" l="1"/>
  <c r="E30" i="1"/>
  <c r="E29" i="1"/>
  <c r="E28" i="1"/>
  <c r="E27" i="1"/>
  <c r="E26" i="1"/>
  <c r="E25" i="1"/>
  <c r="E24" i="1"/>
  <c r="E23" i="1"/>
  <c r="E22" i="1"/>
  <c r="E21" i="1"/>
  <c r="E20" i="1"/>
  <c r="E19" i="1"/>
  <c r="E18" i="1"/>
  <c r="E17" i="1"/>
  <c r="E16" i="1"/>
  <c r="E15" i="1"/>
  <c r="P31" i="1" l="1"/>
  <c r="P30" i="1"/>
  <c r="P29" i="1"/>
  <c r="E14" i="1" l="1"/>
  <c r="P28" i="1" l="1"/>
  <c r="P26" i="1"/>
  <c r="P25" i="1"/>
  <c r="P24" i="1"/>
  <c r="AL38" i="1" l="1"/>
  <c r="AG38" i="1"/>
  <c r="AL32" i="1"/>
  <c r="AG32" i="1"/>
  <c r="L38" i="1"/>
  <c r="P38" i="1"/>
  <c r="O38" i="1"/>
  <c r="N38" i="1"/>
  <c r="M38" i="1"/>
  <c r="AP37" i="1" l="1"/>
  <c r="AR37" i="1" s="1"/>
  <c r="AP36" i="1"/>
  <c r="AR36" i="1" s="1"/>
  <c r="AP35" i="1"/>
  <c r="AR35" i="1" s="1"/>
  <c r="AP34" i="1"/>
  <c r="AR34" i="1" s="1"/>
  <c r="AP33" i="1"/>
  <c r="AR33" i="1" s="1"/>
  <c r="AP31" i="1"/>
  <c r="AR31" i="1" s="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P14" i="1"/>
  <c r="AR14" i="1" s="1"/>
  <c r="AK37" i="1"/>
  <c r="AK36" i="1"/>
  <c r="AK35" i="1"/>
  <c r="AK34" i="1"/>
  <c r="AK33" i="1"/>
  <c r="AK31" i="1"/>
  <c r="AK30" i="1"/>
  <c r="AK29" i="1"/>
  <c r="AK28" i="1"/>
  <c r="AK27" i="1"/>
  <c r="AK26" i="1"/>
  <c r="AK25" i="1"/>
  <c r="AK24" i="1"/>
  <c r="AK23" i="1"/>
  <c r="AK22" i="1"/>
  <c r="AK21" i="1"/>
  <c r="AK20" i="1"/>
  <c r="AK19" i="1"/>
  <c r="AK18" i="1"/>
  <c r="AK17" i="1"/>
  <c r="AK16" i="1"/>
  <c r="AK15" i="1"/>
  <c r="AK14" i="1"/>
  <c r="AF37" i="1"/>
  <c r="AF36" i="1"/>
  <c r="AF35" i="1"/>
  <c r="AF34" i="1"/>
  <c r="AF33" i="1"/>
  <c r="AF31" i="1"/>
  <c r="AF30" i="1"/>
  <c r="AF29" i="1"/>
  <c r="AF28" i="1"/>
  <c r="AF27" i="1"/>
  <c r="AF26" i="1"/>
  <c r="AF25" i="1"/>
  <c r="AF24" i="1"/>
  <c r="AF23" i="1"/>
  <c r="AF22" i="1"/>
  <c r="AF21" i="1"/>
  <c r="AF20" i="1"/>
  <c r="AF19" i="1"/>
  <c r="AF18" i="1"/>
  <c r="AF17" i="1"/>
  <c r="AF16" i="1"/>
  <c r="AF15" i="1"/>
  <c r="AF14" i="1"/>
  <c r="AA37" i="1"/>
  <c r="AC37" i="1" s="1"/>
  <c r="AA36" i="1"/>
  <c r="AC36" i="1" s="1"/>
  <c r="AA35" i="1"/>
  <c r="AC35" i="1" s="1"/>
  <c r="AA34" i="1"/>
  <c r="AC34" i="1" s="1"/>
  <c r="AA33" i="1"/>
  <c r="AC33" i="1" s="1"/>
  <c r="AA31" i="1"/>
  <c r="AC31" i="1" s="1"/>
  <c r="AA30" i="1"/>
  <c r="AC30" i="1" s="1"/>
  <c r="AA29" i="1"/>
  <c r="AC29" i="1" s="1"/>
  <c r="AA28" i="1"/>
  <c r="AC28"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V37" i="1"/>
  <c r="V34" i="1"/>
  <c r="V31" i="1"/>
  <c r="X31" i="1" s="1"/>
  <c r="V30" i="1"/>
  <c r="V29" i="1"/>
  <c r="X29" i="1" s="1"/>
  <c r="V28" i="1"/>
  <c r="X28" i="1" s="1"/>
  <c r="V27" i="1"/>
  <c r="V26" i="1"/>
  <c r="X26" i="1" s="1"/>
  <c r="V25" i="1"/>
  <c r="V24" i="1"/>
  <c r="V23" i="1"/>
  <c r="X23" i="1" s="1"/>
  <c r="V22" i="1"/>
  <c r="V21" i="1"/>
  <c r="V20" i="1"/>
  <c r="V19" i="1"/>
  <c r="V18" i="1"/>
  <c r="X18" i="1" s="1"/>
  <c r="V17" i="1"/>
  <c r="V16" i="1"/>
  <c r="V15" i="1"/>
  <c r="V14" i="1"/>
  <c r="E32" i="1"/>
  <c r="E38" i="1"/>
  <c r="O39" i="1" s="1"/>
  <c r="AC38" i="1" l="1"/>
  <c r="AR32" i="1"/>
  <c r="X32" i="1"/>
  <c r="X39" i="1" s="1"/>
  <c r="AC32" i="1"/>
  <c r="AC39" i="1" s="1"/>
  <c r="AR38" i="1"/>
  <c r="P39" i="1"/>
  <c r="AK38" i="1"/>
  <c r="AK39" i="1" s="1"/>
  <c r="AL39" i="1"/>
  <c r="N39" i="1"/>
  <c r="AG39" i="1"/>
  <c r="AF38" i="1"/>
  <c r="AF39" i="1" s="1"/>
  <c r="M39" i="1"/>
  <c r="L39" i="1"/>
  <c r="E39" i="1"/>
  <c r="AR39" i="1" l="1"/>
</calcChain>
</file>

<file path=xl/sharedStrings.xml><?xml version="1.0" encoding="utf-8"?>
<sst xmlns="http://schemas.openxmlformats.org/spreadsheetml/2006/main" count="509" uniqueCount="292">
  <si>
    <r>
      <t xml:space="preserve">ALCALDÍA LOCAL DE </t>
    </r>
    <r>
      <rPr>
        <b/>
        <u/>
        <sz val="11"/>
        <color theme="1"/>
        <rFont val="Calibri Light"/>
        <family val="2"/>
        <scheme val="major"/>
      </rPr>
      <t>KENNEDY</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</si>
  <si>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</si>
  <si>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</si>
  <si>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</si>
  <si>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</si>
  <si>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</si>
  <si>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</si>
  <si>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</si>
  <si>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</si>
  <si>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</si>
  <si>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160813</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</si>
  <si>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</si>
  <si>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</si>
  <si>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</si>
  <si>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</si>
  <si>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</si>
  <si>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</si>
  <si>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</si>
  <si>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</si>
  <si>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</si>
  <si>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</si>
  <si>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</si>
  <si>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</si>
  <si>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</si>
  <si>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</si>
  <si>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</si>
  <si>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</si>
  <si>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</si>
  <si>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</si>
  <si>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</si>
  <si>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</si>
  <si>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</si>
  <si>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</si>
  <si>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</si>
  <si>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</si>
  <si>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</si>
  <si>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</si>
  <si>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</si>
  <si>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</si>
  <si>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</si>
  <si>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</si>
  <si>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</si>
  <si>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</si>
  <si>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</si>
  <si>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</si>
  <si>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</si>
  <si>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</si>
  <si>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</si>
  <si>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</si>
  <si>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</si>
  <si>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</si>
  <si>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</si>
  <si>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</si>
  <si>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</si>
  <si>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</si>
  <si>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</si>
  <si>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</si>
  <si>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</si>
  <si>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</si>
  <si>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</si>
  <si>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programado</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</si>
  <si>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</si>
  <si>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</si>
  <si>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</si>
  <si>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</si>
  <si>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</si>
  <si>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</si>
  <si>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</si>
  <si>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</si>
  <si>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</si>
  <si>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</si>
  <si>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</si>
  <si>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</si>
  <si>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</si>
  <si>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</si>
  <si>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</si>
  <si>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</si>
  <si>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</si>
  <si>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</si>
  <si>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</si>
  <si>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</si>
  <si>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Porcentaje de giros acumulados de obligaciones por pagar de la vigencia 2019 y anteriores</t>
  </si>
  <si>
    <t>(Giros acumulados/Presupuesto comprometido constituido como obligaciones por pagar de la vigencia 2019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</si>
  <si>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</si>
  <si>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</si>
  <si>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</si>
  <si>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</si>
  <si>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</si>
  <si>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Porcentaje de contratos registrados en SIPSE Local</t>
  </si>
  <si>
    <t>(Número de contratos registrados en SIPSE Local /Número de contratos publicados en la plataforma SECOP I y II)*100%</t>
  </si>
  <si>
    <t>Reporte SIPSE LOCAL y Reporte SECOP</t>
  </si>
  <si>
    <t>Reporte de seguimiento</t>
  </si>
  <si>
    <t>Se realizaron 22 Casos HOLA, solicitando enrute de los contratos y procesos, al 31 de marzo del 2021 solamente quedo el requerimiento 164462 pendiente de solución. Los contratos de los procesos 55945 no se cargaron a la fecha debido a un tema de anulacion de CDP.</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</si>
  <si>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</si>
  <si>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</si>
  <si>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</si>
  <si>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</si>
  <si>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CARPETA META 9 Informe Semaforos corte Marzo 31 2021 (2) (1) Y ServletControlador (5)</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</si>
  <si>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</si>
  <si>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</si>
  <si>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</si>
  <si>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CARPETA META 10 CRP 31 Marzo 2021 - 0008; Informe Semaforos corte Marzo 31 2021 (2) (1) Y EBI_INSCRITAS_KENNEDY_23_NOV_2020_9_29AM</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</si>
  <si>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</si>
  <si>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</si>
  <si>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</si>
  <si>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</si>
  <si>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</si>
  <si>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</si>
  <si>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</si>
  <si>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Consulta Aplicativo ARCO, rol nivel central, para el rol de suscrito el sistema no realiza un reporte global que sirva como anexo</t>
  </si>
  <si>
    <t>Fallos de fondo en primera instancia proferidos</t>
  </si>
  <si>
    <t>Número de Fallos de fondo en primera instancia proferidos</t>
  </si>
  <si>
    <t>Actuaciones administrativas terminadas</t>
  </si>
  <si>
    <t>Actuaciones Administrativas terminadas (archivadas)</t>
  </si>
  <si>
    <t>Número de Actuaciones Administrativas terminadas (archivadas)</t>
  </si>
  <si>
    <t>Actuaciones administrativas terminadas por vía gubernativa</t>
  </si>
  <si>
    <t>Aplicativo Si Actúa I</t>
  </si>
  <si>
    <t>CARPETA META 13 Aplicativo Si actua 1 - ACTUACIONES ADMINISTRATIVAS</t>
  </si>
  <si>
    <t>Actuaciones Administrativas terminadas hasta la primera instancia</t>
  </si>
  <si>
    <t>Número de Actuaciones Administrativas terminadas hasta la primera instancia</t>
  </si>
  <si>
    <t>Acta de asistencia e informe del operativo</t>
  </si>
  <si>
    <t>No se realizaron las actividades durante el trimestre, se acumulan para el siguiente reporte.</t>
  </si>
  <si>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</si>
  <si>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</si>
  <si>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</si>
  <si>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</si>
  <si>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CARPETA META 15 ACTAS Y REGISTRO FOTOGRAFICO</t>
  </si>
  <si>
    <t>Acciones de control u operativos en materia actividad económica realizadas</t>
  </si>
  <si>
    <t>Número de Acciones de control u operativos en materia actividad económica realizadas</t>
  </si>
  <si>
    <t>1. IVC Alto impactos y bares – 21/01/2021
2. IVC Bares Verficación Decreto 10 de 2021 – 16/01/2021
3. IVC Bares Primera de Mayo – 22/2/2021
4. IVC Verificación de requisitos de funcionamiento Bodegas de Reciclaje – 24/02/2021
5. IVC  Verificación requisitos Bicicleterias- 25/02/2021
6. IVC Verificación requisitos Establecimientos de comercio – 26/02/2021
7. IVC Bares verificación de requisitos Patio Bonito – 12/03/2021
8. IVC Verificación de requisitos varios Sectores – 26/03/2021
NOTA: Las actividades que quedan pendientes se acumulan para el siguiente trimestre, la falta de equipo perjudicó el cumplimiento</t>
  </si>
  <si>
    <t>CARPETA META 16 ACTAS Y REGISTRO FOTOGRAFICO</t>
  </si>
  <si>
    <t>Acciones de control u operativos en materia de obras y urbanismo realizadas</t>
  </si>
  <si>
    <t>Número de Acciones de control u operativos en materia de obras y urbanismo realizadas</t>
  </si>
  <si>
    <t>No se realizaron las actividades durante el trimestre, se acumulan para el siguiente reporte. NOTA: Las actividades que quedan pendientes se acumulan para el siguiente trimestre, la falta de equipo perjudicó el cumplimiento</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</si>
  <si>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</si>
  <si>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</si>
  <si>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</si>
  <si>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</si>
  <si>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1. Recorrido de verificación corredor del Rio Bogotá. NOTA: Las actividades que quedan pendientes se acumulan para el siguiente trimestre, la falta de equipo perjudicó el cumplimiento</t>
  </si>
  <si>
    <t>CARPETA META 18 RIOS BOGOTÁ</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</si>
  <si>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</si>
  <si>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</si>
  <si>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</si>
  <si>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</si>
  <si>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</si>
  <si>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</si>
  <si>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</si>
  <si>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</si>
  <si>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</si>
  <si>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</si>
  <si>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</si>
  <si>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</si>
  <si>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</si>
  <si>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</si>
  <si>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</si>
  <si>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</si>
  <si>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</si>
  <si>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</si>
  <si>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</si>
  <si>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</si>
  <si>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</si>
  <si>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</si>
  <si>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</si>
  <si>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</si>
  <si>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</si>
  <si>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</si>
  <si>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</si>
  <si>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</si>
  <si>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</si>
  <si>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</si>
  <si>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</si>
  <si>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</si>
  <si>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</si>
  <si>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</si>
  <si>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</si>
  <si>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</si>
  <si>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</si>
  <si>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</si>
  <si>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</si>
  <si>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</si>
  <si>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</si>
  <si>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</si>
  <si>
    <t>CARPETA META 3 20215820003373 Rad. Sector Gobierno (1) Y 20215820420621 Sector Cultura, Recreación y Deporte_ 20210004896291 (1)</t>
  </si>
  <si>
    <t>CARPETA META 8 Informe Semaforos corte Marzo 31 2021 (2) (1) ServletControlador (5)  y Casos Hola - Vigencia 2021</t>
  </si>
  <si>
    <t>1- (No. De acciones vencidas del plan de mejoramiento responsabilidad del proceso  / No  de acciones a gestionar bajo responsabilidad del proceso)*100</t>
  </si>
  <si>
    <t>No se presentaron avances en esta meta debido a que en el marco de la etapa de formulación y de acuerdo a lo contemplado en la Circular N° 06 de 2021, el FDLK envío para revisión de los sectores las siguientes DTS: 2124, 2121,2173,2177 se está a la espera de los resultados de la revisión. Los documentos se radicaron 2054 y 2124 Radicado N°2021582042062 fecha 26/02/2021; 2121 correo electrónico 14/04/2021; 2173 y 2177  Radicado N°20215820003373. Además, el proceso de contratación de profesores de cultura y deporte se retrazó debido a que los certificados de no existencia para estos perfiles se recibieron hasta mediados del mes de marzo y por lo cual se esta adelantando el proceso de contratacion, se espera que sean contratados durante el mes de abril.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</si>
  <si>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No programado para el I Trimestre de 2021.</t>
  </si>
  <si>
    <t>A cierre 31 de diciembre de 2020, se constituyeron como obligaciones por pagar $22.062.923.438 (inversión y funcionamiento), para el primer trimestre se realizaron giros por valor de $ 13.616.057.330 Teniendo en cuenta, la programación que se realizo y que los supervisores y sus apoyos fueron acuciosos con el cumplimiento del pago de las cuentas programadas en el PAC Inicial, todo ello debido a las capacitaciones que ha realizado el Fondo internamente, logrando un cumplimiento del 63,39%</t>
  </si>
  <si>
    <t xml:space="preserve">A cierre 31 de diciembre de 2020, se constituyeron como obligaciones por pagar de la vigencia 2019 y anteriores $18.195.648.762. Para el primer trimestre se realizaron giros por valor de $ 1.329.045.753. No se da cumplimiento a la meta, teniendo en cuenta que se realiza el ajuste de las obligaciones por pagar mediante Decreto 02 de abril de 2021 y el cual no quedó incorporado en el aplicativo SAP para el mes de marzo lo que lleva a la no liberación de los saldos que se encuentran pendiente en el sistema. Es de anotar que, para dar cumplimiento a esta meta, se adelanta gestión del apoyo a la supervisión para realizar el seguimiento y la programación de los pagos.
</t>
  </si>
  <si>
    <t xml:space="preserve">Para la vigencia 2021 se ha comprometido el 24% del presupuesto de inversión directa. </t>
  </si>
  <si>
    <t xml:space="preserve">Para la vigencia 2021 se ha girado el 11% % del presupuesto total disponible de inversión directa. </t>
  </si>
  <si>
    <t>CARPETA META 7 Ejecucion Presupuestal de Gastos e Inversion con corte a 31 de marzo de 2021 
Reporte DGDL</t>
  </si>
  <si>
    <t>CARPETA META 6 Ejecucion Presupuestal de Gastos e Inversion con corte a 31 de marzo de 2021
Reporte DGDL</t>
  </si>
  <si>
    <t>CARPETA META 5 Ejecucion Presupuestal de Gastos e Inversion con corte a 31 de marzo de 2021
Reporte DGDL</t>
  </si>
  <si>
    <t>CARPETA META 4 Ejecucion Presupuestal de Gastos e Inversion con corte a 31 de marzo de 2021
Reporte DGDL</t>
  </si>
  <si>
    <t>Los procesos que no se encuentran en ejecucion corresponde a procesos que en la plataforma SECOP II aun no han iniciado su ejecucion con corte al 31 de marzo 2021</t>
  </si>
  <si>
    <t>Se presenta un avance del 78.6% de avance del SIPSE frente a BOGDATA, un 86,6% de avance del SIPSE frente a SECOP y un 100% de avance del SIPSE frente al SEGPLAN, de modo que realizado un analisis promedio para el indicador, este se encuentra en un 88,2%. Como factor externo para el cumplimiento de la meta se encuentran errores en la plataforma SIPSE como los siguientes: el sistema envia el proceso a la bandeja incorrecta; al consultar los procesos dice que esta en la bandeja de una persona, pero cuando dicha persona ingresa a gestionar el proceso, este no aparece; aun cuando se solicitó en su momento enrutar casos a un bandeja nueva teniendo en cuenta que el responsable anterior finalizaba contrato, varias solicitudes no se atendieron a tiempo y los procesos llegaron a bandejas inactivas; entre otros. Frente a estos inconvenientes se han colocado múltiples casos Hola que pueden ser verificados en el sistema.</t>
  </si>
  <si>
    <t>Se presenta un avance del 78.6% de avance del SIPSE frente a BOGDATA, un 86,6% de avance del SIPSE frente a SECOP y un 100% de avance del SIPSE frente al SEGPLAN, de modo que realizado un analisis promedio para el indicador, este se encuentra en un 88,2%.</t>
  </si>
  <si>
    <t>Se ha realizado el impulso procesal de 7.036 expedientes para el I Trimestre de 2021.
Con ocasión de la suspensión de audiencias por los intermitentes confinamientos ha generado reprogramaciones, las cuales eventulamente cuentan en el aplicativo como impulsos. La inspeccion no contabiliza sino una sola fecha programada.</t>
  </si>
  <si>
    <t xml:space="preserve">De acuerdo con el reporte de la DGP se han realizado 2119 fallos en primera instancia. La meta de fallos programados se supera en razón a un buen número de deciones de fondo que no han requerido audiencia como es el caso de archivos por desistimientos tacitos o por prescripcion. </t>
  </si>
  <si>
    <t>Se realizó el archivo definitivo de 29 expedientes, de acuerdo con el reporte de la DGP.</t>
  </si>
  <si>
    <t>No aplica</t>
  </si>
  <si>
    <t>1. Recuperación de espacio público – 05/02/2021
2. Recorrido en el sector María Paz – recuperación espacio público- 05/02/2021
3. Recorrido parqueo en lugares prohibidos – 12/02/2021
4. Recorrido parqueo en lugares prohibidos movilidad- 12/02/2021
5. Recorrido en el sector María Paz – recuperación espacio público- 02/02/2021
6. Recorrido en el sector María Paz – sostenibilidad espacio público- 02/02/2021
7. Recorrido en el sector María Paz – recuperación espacio público- 03/02/2021
8. Verificación de puestos de alimentos en espacio público – 08/02/2021
9. Recorrido en parqueo en vía espacio público – 22/02/2021
10. Verificación vendedores informales  - 18/01/2021
11. Recorrido en el sector María Paz – sostenibilidad espacio público- 31/01/2021
12. Recorrido vehículos abandonados en espacio público – 25-01-2021
13. Recorrido vehículos abandonados en espacio público – 29-01-2021
14. Recorrido en el sector María Paz – sostenibilidad espacio público- 02/01/2021
15. Recorrido en el sector María Paz – sostenibilidad espacio público- 04/01/2021
16. Recorrido en parqueo en vía espacio público – 25/02/2021
17. Retiro carpa por ocupación en espacio público – 09/03/2021
18. Recuración de espacio público – 11/03/2021
19. Control bicicletas en espacio público – 12/03/2021
20. Recuración de espacio público – 19/03/2021
21. Recorrido en el sector María Paz – sostenibilidad espacio público- 20/03/2021
22. Recorrido en el sector María Paz – sostenibilidad espacio público- 25/03/2021
23. Verificación de imigrantes – 12/03/2021
24. Verificación María Paz.</t>
  </si>
  <si>
    <t>No programada</t>
  </si>
  <si>
    <t xml:space="preserve">No programada para el I Trimestre de 2021. </t>
  </si>
  <si>
    <t xml:space="preserve">La localidad tiene 8 acciones de mejora sin vencimientos. </t>
  </si>
  <si>
    <t xml:space="preserve">La localidad ha atendido 20.858 requerimientos de la ciudadanía, correspondientes al periodo 2016 a 2020. </t>
  </si>
  <si>
    <t>Reporte CRONOS</t>
  </si>
  <si>
    <t>28 de abril de 2021</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</si>
  <si>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</si>
  <si>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</si>
  <si>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</si>
  <si>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</si>
  <si>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</si>
  <si>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</si>
  <si>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</si>
  <si>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</si>
  <si>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</si>
  <si>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13.440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</si>
  <si>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6.720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</si>
  <si>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600 </t>
    </r>
    <r>
      <rPr>
        <sz val="11"/>
        <color theme="1"/>
        <rFont val="Calibri Light"/>
        <family val="2"/>
        <scheme val="major"/>
      </rPr>
      <t>actuaciones administrativas activas</t>
    </r>
  </si>
  <si>
    <r>
      <t xml:space="preserve">15. 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</si>
  <si>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126</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</si>
  <si>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</si>
  <si>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r>
      <t xml:space="preserve">18. Realizar </t>
    </r>
    <r>
      <rPr>
        <b/>
        <sz val="11"/>
        <color theme="1"/>
        <rFont val="Calibri Light"/>
        <family val="2"/>
        <scheme val="major"/>
      </rPr>
      <t>10</t>
    </r>
    <r>
      <rPr>
        <sz val="11"/>
        <color theme="1"/>
        <rFont val="Calibri Light"/>
        <family val="2"/>
        <scheme val="major"/>
      </rPr>
      <t xml:space="preserve"> operativos de inspección, vigilancia y control para dar cumplimiento a los fallos Río Bogotá </t>
    </r>
  </si>
  <si>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</si>
  <si>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</si>
  <si>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</si>
  <si>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</si>
  <si>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</si>
  <si>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Impulsos procesales</t>
  </si>
  <si>
    <t>Para el primer trimestre de la vigencia 2021, el plan de gestión de la Alcaldía Local alcanzó un nivel de desempeño del 72% de acuerdo con lo programado, y del 24%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</si>
  <si>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</si>
  <si>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Los modulos se encuentran actualizados con la información respectiva en el aplicativo SIPSE. Con relación a las deficiencias estas se han trabajado en mesas técnicas</t>
  </si>
  <si>
    <t>Aplicativo SECOPI y SECOPII, plataforma SIPSE</t>
  </si>
  <si>
    <t xml:space="preserve">APLICATIVO ARCO. En las Inspecciones 8A, 8B, 8C y 8D (antiguas) que tienen expedientes anteriores a la Ley 1801/16 alimentan en SI ACTUA I, expedientes que están en dicho aplicativo. Y para todas las inspecciones, es decir, las indicadas y las 8E, 8F, y 8G (nuevas que solo tienen reparto de asuantos de Ley 1801/16, por falta de migraión total de SI ACTUA II a ARCO no han podido registrar el seguimiento en este último. Por ello es posible que al consultar ARCO, los número resulten inferiores a lo resportado. Tamibien es posible que haya fallos sin cargue en ARCO y que en este momento se estén cargando. Los datos reportados corresponde a la informacion suministrada por cada una de las Inspecciones. </t>
  </si>
  <si>
    <t>Aplicativo Si Actúa I, y reporte oficial del area correspondiente</t>
  </si>
  <si>
    <t>"Para el trimestre se realizaron los operativos que a continuación se relacionan:
1. PDF Abril 21Acta esp.pub. Maria Paz Abril 14 de 2021
2. PDF Abril 21Acta esp.pub. Maria Paz Abril 15 de 2021
3. PDF Abril 21Acta esp.pub. Maria Paz Abril 19 de 2021
4. PDF Abril 21Acta esp.pub. Maria Paz Abril 20 de 2021
5. PDF Abril 21Acta esp.pub. Maria Paz Abril 21 de 2021
6. PDF Abril 21Acta esp.pub. Maria Paz Abril 22  de 2021
7. PDF Abril 21Acta valladoli - IIII TALLER Abril 27 de 2021
8. PDF Abril 21Acta  Esp Pub ANDALUCIA Abril 27 de 2021
9. PDF Abril 21Acta Esp Pub CLASS ROMA Abril 27 de 2021
10. PDF Abril 21Acta Esp PubCastilla Central Abril 27 de 2021
11. mayo 2113.Acta Esp Pub Parq. super 7  20 de Mayo 21
12. Acta Esp Pub Roma  IVC  11 Mayo 21
13. Acta Esp Pub BAHIA  VILLA LOS SAUCES de 24 de  Mayo 21_00
14. Acta Esp Pub 11 Mayo 21 Ciudadano de calle CHC
15. Acta Esp Pub Parq. Catalina CAME 11 de Mayo 21
16. Acta Esp Pub Santa Catalina de 24 de  Mayo 21
17. Acta Esp Pub  Carimagua Inflables 13 Mayo 21
18. Acta Esp Pub UNIR  IVC  11 Mayo 21
19. mayo BAHIA 2. VILLA LOS SAUCES de 24 de  Mayo 21_02
20. Acta Esp Pub 1. America  Occ. de 25 de  Mayo 21
21. Acta Esp Pub VILLA HERMOSA  22 Junio 21
22. Acta Esp Pub SANTA CATALINA  22 Junio 21
23. Acta Esp Pub Super Manzana 12    16 Junio 21
24. Acta Esp Pub  Montacargas class roma 03 Junio 21
25. Acta Esp Pub Renania JAC 10 Junio 21
26. Acta Esp Pub Mandalay hechos notorios 15 de junio 2021
27. JUNIO RESTITUCION PARQUE MUNDO NUEVO
28. Acta Espc Pub Mandalay Hechos notorios 15 de junio de 2021
29. Acta Esp Pub VILLA LOS SAUCES  28 JUNIO
30. JUNIO RESTITUCIÓN ESPACIO PUBLICO SUPER 7
"</t>
  </si>
  <si>
    <t>ACTAS DE EVIDENCIA DE REUNIÓN</t>
  </si>
  <si>
    <t xml:space="preserve">Para el trimestre se realizaron los operativos que a continuación se relacionan:
1. IVC ESTABLECIMIENTOS DE COMERCIO 17-05-2021
2. IVC ESTABLECIMIENTOS DE COMERCIO UPZ TIMIZA 24-06-2021
3. IVC ESTABLECIMIENTOS DE COMERCIO UPZ TINTAL 12-06-2021
4. IVC ESTABLECIMIENTOS DE COMERCIO UPZ PATIO BONITO 24-06-2021
5. IVC ESTABLECIMIENTO DE COMERCIO UPZ TIMIZA 5-06-2021
6. IVC BODEGAS DE RECICLAJE UPZ PATIO BONITO 9-06-2021
7. IVC BARES UPZ AMERICAS 04-06-2021
8. IVC ESTABLECIMIENTO DE COMERCIO UPZ CARVAJAL 23-06-2021
9. IVC CELULARES UPZ AMÉRICAS 18-06-2021
10. IVC BODEGAS DE RECICLAJE UPZ CORABASTOS 8-06-2021
11. IVC BODEGAS DE RECICLAJE UPZ CORABASTOS 10-06-2021
12. IVC BODEGAS DE RECICLAJE UPZ TIMIZA 10-06-2021
13. IVC ALTO IMPACTO UPZ CORABASTOS - AMERICAS - CARVAJAL 11-06-2021 (5)
14. IVC BARES UPZ AMERICAS 18-06-2021
15. PATRULLAJE MIXTO UPZ KENNEDY CENTRAL 02-06-2021
16. PATRULLAJE MIXTO UPZ KENNEDY CENTRAL 01-06-2021
17. CANCELACION IVC ESTABLECIMIENTOS DE COMERCIO UPZ CASTILLA 23-06-2021
18. IVC PAGADIARIOS UPZ CASTILLA 11-06-2021
19. IVC ESTABLECIMIETNOS DE COMERCIO MARIA PAZ 16-06-2021
20. IVC ESTABLECMIENTOS DE COMERCIO UPZ CARVAJAL21-05-2021
21. IVC MOTELES AMERICAS RESORT 19-05-2021
22. IVC MOTELES HOSTAL LA RIVIERA 19-05-2021
23. IVC MOTELES GRAN HOTEL 19-05-2021
24. IVC ESTABLECIMIENTOS DE COMERCIOUPZ TIMIZA 11-05-2021
25. IVC ESTABLECIMIENTOS DE COMERCIO UPZ CARVAJAL 19-05-2021
26. IVC ESTABLECIMIENTOS DE COMERCIO UPZ CORABASTOS 15-05-2021
27. IVC ESTABLECIMIENTOS DE COMERCIO UPZ KENNEDY CENTRAL  2-5-2021
28. visitas quimicos 26 de mayo 2021
29. IVC ESTABLECIMIENTOS DE COMERCIO UPZ CARVAJAL 18-06-2021
30. IVC ESTABLECIMIENTOS DE COMERCIO UPZ CALANDAIMA - PATIO BONITO 11-05-2021
31. IVC BODEGAS DE RECICLAJES UPZ CORABASTOS 13-05-2021
32. visitas quimicos 25de mayo 2021
33. IVC ALTO IMPACTO UPZ CARVAJAL 15-05-2021
34. IVC VERIFICACION BARES  UPZ TIMIZA 23 MAYO
35. IVC MOTELES MOTEL PLAZA INN 19-05-2021
36. IVC MOTELES MOTEL DORAL 19-05-2021
37. IVC MOTELES MOTEL ACUARIO 19-05-2021
38. quimicos 2021-06112021090825 (1)
39. IVC MOTELES PORTOBELO SUITE 19-05-2021
40. IVC MOTELES HOTEL EL VELERO 19-05-2021
41. IVC MOTELES HOTEL LA FOGATA 19-05-2021
42. IVC MOTELES HOTEL LUNA LLENA 19-05-2021
43. IVC ESTABLECIMIENTOS DE COMERCIO UPZ BTITALIA 27-04-2021
44. IVC BODEGAS DE RECICLAJE UPZ CORABASTOS 22-04-2021
45. IVC ESTABLECIMIENTOS DE COMERCIO QUIMICOS 29-04-2021
46. IVC ESTABLECIMIENTOS DE COMERCIO UPZ TIMIZA 17-04-2021
47. IVC ESTABLECIMIENTOS DE COMERCIO ESNNA UPZ CORABASTOS 15-04-2021
48. IVC ESTABLECIMIENTOS DE COMECIO UPZ HENNEDY CENTRAL23-04-2021
49. IVC BARES UPZ CARVAJAL 11-04-2021
50. IVC ESTABLECIMIENTOS DE COMERCIO UZP CARVAJAL 16-04-2021
51. IVC ESTABLECIMIENTOS DE COMERCIO UPZ CARVAJAL 6-04-2021
52. IVC ESTABLECIMIENTOS DE COMERCIO UPZ TIMIZA PATIO BONITO 10-04-2021
53. IVC ESTABLECIMIENTOS DE COMERCIO UPZ KENNEDY CENTRAL 13-04-2021
</t>
  </si>
  <si>
    <t>ACTAS DE REUNIÓN, REGISTRO ACTA DE VISITA CONTROL DE ESTABLECIMIENTOS DE COMERCIO GET-IVC-F035, REGISTROS FOTOGRAFICOS</t>
  </si>
  <si>
    <t>Para el trimestre se realizaron los operativos que a continuación se relacionan:
1. INFORME TÉCNICO_FABD-017-21 ABRIL
2. INFORME OBRAS - VISITA No.33
3. INFORME OBRAS - VISITA No.20
4. INFORME OBRAS - VISITA No.22
5. INFORME OBRAS - VISITA No.21
6. INFORME OBRAS - VISITA No.23
7. INFORME OBRAS - VISITA No.25
8. INFORME OBRAS - VISITA No.24
9. INFORME OBRAS - VISITA No.26
10. INFORME OBRAS - VISITA No.27
11. INFORME OBRAS - VISITA No.28
12. INFORME OBRAS - VISITA No.29
13. INFORME OBRAS - VISITA No.30
14. INFORME OBRAS - VISITA No.32
15. INFORME OBRAS - VISITA No.31
16. INFORME TÉCNICO_FABD-016-21 ABRIL
17. INFORME OBRAS - VISITA No.34</t>
  </si>
  <si>
    <t xml:space="preserve">
Formato Técnico de Visita y/o Verificación
Control Urbanístico
GET-IVC-F034</t>
  </si>
  <si>
    <t>Se realizaron los siguientes operativos:
1. 27/05/2021 ACTA VISITA PROBLEMATICAS CANAL CUNDINAMARCA
2. 04/06/2021 ACTA PLANTACION RIO BOGOTA
3. 22/05/2021 ACTA VISITA PROBLEMATICAS CANAL LA MAGDALENA 
4. 09/06/ 2021 ACTA PROBLEMATICAS SECTOR PALMITAS-RIO BOGOTÁ</t>
  </si>
  <si>
    <t xml:space="preserve">Formatos actas de evidencia de reuniín </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</si>
  <si>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0,6%. 
Nota: se ajusta la programación de la meta para el II Trimestre de 2021, dado que la información disponible corresponde al I Trimestre. </t>
  </si>
  <si>
    <t>No programada para el II trimestre de 2021.</t>
  </si>
  <si>
    <t>No programado para el I y II Trimestre de 2021.</t>
  </si>
  <si>
    <t>La Alcaldía Local Kennedy giró $18.264.232.601 del presupuesto comprometido constituido como obligaciones por pagar de la vigencia 2020, equivalente a $47.429.850.838, lo cual corresponde a un nivel de ejecución del 38,51%.</t>
  </si>
  <si>
    <t>Reporte de seguimiento presentado por la Dirección para la Gestión del Desarrollo Local.</t>
  </si>
  <si>
    <t>Para el II Trimestre de 2021, la Alcaldía Local Kennedy ha girado $13.495.624.016 del presupuesto comprometido constituido como obligaciones por pagar de la vigencia 2019 y anteriores, equivalente a $35.658.493.077, lo que representa un nivel de ejecución del 37,85%.</t>
  </si>
  <si>
    <t xml:space="preserve">Para el II Trimestre de 2021, la Alcaldía Local de Kennedy comprometió $37.615.521.668 de los $90.843.825.000 asignados como presupuesto de inversión directa de la vigencia 2021, lo que representa un nivel de ejecución del 41,41%. </t>
  </si>
  <si>
    <t xml:space="preserve">La Alcaldía Local de Kennedy comprometió $37.615.521.668 de los $90.843.825.000 asignados como presupuesto de inversión directa de la vigencia 2021, lo que representa un nivel de ejecución del 41,41%. </t>
  </si>
  <si>
    <t>La Alcaldía Local de Kennedy giró $14.831.867.003 de los $90.843.825.000 asignados como presupuesto disponible de inversión directa de la vigencia, lo que representa un nivel de ejecución acumulado del 16,33%. 
Se da cumplimiento a traves de los contratos 153 suscritos en SECOP I y SECOPII, para el periodo entre abril a junio, los cuales en su totalidad se suscribieron en el sistema SIPSE.
Para los datos suministrados por DGDL se tienen 391 contratos registrados en SIPSE y 401 publlicados en secop I y II</t>
  </si>
  <si>
    <t xml:space="preserve">La Alcaldía Local de Kennedy giró $14.831.867.003 de los $90.843.825.000 asignados como presupuesto disponible de inversión directa de la vigencia, lo que representa un nivel de ejecución acumulado del 16,33%. </t>
  </si>
  <si>
    <t xml:space="preserve">La Alcaldía Local de Kennedy ha registrado 391 contratos de los 401 contratos publicados en la plataforma SECOP I y II, lo que representa un nivel de cumplimiento del 97,51% para el periodo. </t>
  </si>
  <si>
    <t>La Alcaldía Local de Kennedy ha registrado 384 contratos en SIPSE Local en estado ejecución de los 364 contratos registrados en SIPSE Local, lo que equivale al 105,49%. Los modulos se encuentran actualizados con la información respectiva en el aplicativo SIPSE. Con relación a las deficiencias estas se han trabajado en mesas técnicas</t>
  </si>
  <si>
    <t>Reporte de seguimiento presentado por la Dirección para la Gestión del Desarrollo Local.
Aplicativo SECOPI y SECOPII, plataforma SIPSE</t>
  </si>
  <si>
    <t>La Alcaldía Local de Kennedy ha registrado 384 contratos en SIPSE Local en estado ejecución de los 364 contratos registrados en SIPSE LocaL, para el segundo trimestre de 2021.</t>
  </si>
  <si>
    <t>Reporte de seguimiento presentado por la Dirección para la Gestión del Desarrollo Local.
SISTEMA SIPSE
Cuadro de contratación ALK</t>
  </si>
  <si>
    <t xml:space="preserve">Reporte de seguimiento presentado por la Dirección para la Gestión del Desarrollo Local.
Ejecuciones PAC
Ejecuciones obligaciones por pagar. </t>
  </si>
  <si>
    <t>En el segundo trimestre de 2021, la alcaldía local de Kennedy impulsó procesalmente 15400 expedientes a cargo de las inspecciones de policía, lo que representa un resultado del 100% para el periodo. 
El resultado es superior al esperado en razón a la reprogramación de muchas audiencias o a la fijación de una saegunda oportunidad en razón a la inasistencia a la primera audiencia, situación que está prevista legalmente en el Parágrafo 1° del art. 223 Ley 1801/16  por virtud del ajuste legal dado con la Sent. C-349/17</t>
  </si>
  <si>
    <t>APLICATIVO ARCO Y SI ACTUA I (Para aquellos que deben alimentarse por dicho aplicativo)
Reporte de seguimiento presentado por la Dirección para la Gestión del Desarrollo Local.</t>
  </si>
  <si>
    <t>Se ha realizado el impulso procesal de 22.436 expedientes para el I semestre de 2021, superando la meta establecida para la vigencia.</t>
  </si>
  <si>
    <t xml:space="preserve">En el segundo trimestre de 2021, la alcaldía local de Kennedy profirió 2895 fallos en primera instancia sobre los expedientes a cargo de las inspecciones de policía, lo que representa un resultado del 100% para el periodo. 
Se profirió un total de 2895 fallos de fondo o decisiones que dieron por terminado el proceso policivo. El resultado es superior al esperado en razón a la existencia de comparendos que demandan un trámite de una sola audiencia para decidir. En razón a que en adelante ya no se tendrá el mismo volumen porque las Inspecciones del Factor Local (en localidades) según la Resolución 0157 del 5 de Febrero de 2021 de la Secretaria Distrital de Gobierno, es previsible la reducción notoria para el próximo Trimestre incluso eventualmente inferior al número de fallos programado, en razón a que los expedientes que quedan son de mayor grado de complejidad y por tanto los valores de sobre ejecución enjugarán los de otros periodos si resultaren deficitarios frente a lo planeado. </t>
  </si>
  <si>
    <t xml:space="preserve">De acuerdo con el reporte de la DGP se han realizado 5.,014 fallos en primera instancia. </t>
  </si>
  <si>
    <t xml:space="preserve">En el II trimestre de 2021, la alcaldía local de Kennedy terminó 255 actuaciones administrativas, lo que representa un resultado del 100% para el periodo. 
</t>
  </si>
  <si>
    <t>Aplicativo Si Actúa I, y reporte oficial del area correspondiente
Reporte de seguimiento presentado por la Dirección para la Gestión Policiva</t>
  </si>
  <si>
    <t>Se realizó el archivo definitivo de 284 expedientes, de acuerdo con el reporte de la DGP.</t>
  </si>
  <si>
    <r>
      <t xml:space="preserve">14. Terminar </t>
    </r>
    <r>
      <rPr>
        <b/>
        <sz val="11"/>
        <color theme="1"/>
        <rFont val="Calibri Light"/>
        <family val="2"/>
        <scheme val="major"/>
      </rPr>
      <t>845</t>
    </r>
    <r>
      <rPr>
        <sz val="11"/>
        <color theme="1"/>
        <rFont val="Calibri Light"/>
        <family val="2"/>
        <scheme val="major"/>
      </rPr>
      <t xml:space="preserve"> actuaciones administrativas en primera instancia</t>
    </r>
  </si>
  <si>
    <t xml:space="preserve">Se lograron adelantar 172 actuaciones administrativas de primera instancia.  Se implementara un plan de contingencia con el area Juridica para lograr sacar adelante un número mayor de actuaciones por mes.
</t>
  </si>
  <si>
    <t xml:space="preserve">Se realizaron 54 operativos de inspección, vigilancia y control en materia de integridad del espacio público. </t>
  </si>
  <si>
    <t xml:space="preserve">Se realizaron 61 operativos de inspección, vigilancia y control en materia de actividad económica. </t>
  </si>
  <si>
    <t xml:space="preserve">Se realizaron 5 operativos de inspección, vigilancia y control para dar cumplimiento a los fallos Río Bogotá </t>
  </si>
  <si>
    <t>Implementación del Sistema de Gestión Ambiental en un porcentaje de 73%, resultados obtenidos de la inspección ambiental realizada el 28 de aril de 2021, empleando el formato: PLE-PIN-F012 Formato inspecciones ambientales para verificación de implementación del plan institucional de gestión ambiental.</t>
  </si>
  <si>
    <t>Reporte de gestión ambiental OAP</t>
  </si>
  <si>
    <t>Reporte de acciones de mejora MIMEC.</t>
  </si>
  <si>
    <t>La localidad tiene 8 acciones de las cuales 2 presentan vencimiento. El porcentaje  muestra el avance en el cierre o cumplimiento de acciones frente a las acciones asignadas en aplicativo MIMEC para los planes de mejora en ejecución.</t>
  </si>
  <si>
    <t>http://www.kennedy.gov.co/tabla_archivos/107-registro-publicacion-kennedy</t>
  </si>
  <si>
    <t>La Alcaldía Local de Kennedy asistió a la capacitación brindada a los promotores de mejora, en la que se brindaron lineamientos sobre la gestión de riesgos, planes de mejora, planeación institucional y PAAC.</t>
  </si>
  <si>
    <t xml:space="preserve">Registro de asistencia Teams. </t>
  </si>
  <si>
    <t xml:space="preserve">La Localidad de Kennedy ha atendido 21.616 requerimientos ciudadanos, de los 22.434 recibidos, lo que representa un 96,4% de gestión frente a la meta prevista. </t>
  </si>
  <si>
    <t>Reporte de atención de requerimientos ciudadanos Subsecretaría de Gestión Institucional</t>
  </si>
  <si>
    <t>La Alcaldía Local de Kennedy logró la ejecución de 21 propuestas ganadoras de presupuestos participativos (Fase II), de las 107 propuestas ganadoras.</t>
  </si>
  <si>
    <t>Reporte Dirección para la Gestión del Desarrollo Local</t>
  </si>
  <si>
    <r>
      <t xml:space="preserve">3. Lograr que el </t>
    </r>
    <r>
      <rPr>
        <b/>
        <sz val="11"/>
        <rFont val="Calibri Light"/>
        <family val="2"/>
        <scheme val="major"/>
      </rPr>
      <t xml:space="preserve">100% </t>
    </r>
    <r>
      <rPr>
        <sz val="11"/>
        <rFont val="Calibri Light"/>
        <family val="2"/>
        <scheme val="major"/>
      </rPr>
      <t xml:space="preserve"> de las propuestas ganadoras de  presupuestos participativos (Fase II) cuenten con todos los recursos comprometidos en la vigencia.</t>
    </r>
  </si>
  <si>
    <t>Implementación del Sistema de Gestión Ambiental en un porcentaje de 73%, resultados obtenidos de la inspección ambiental realizada el 28 de aril de 2021, empleando el formato: PLE-PIN-F012 Formato inspecciones ambientales para verificación de implementación del plan institucional de gestión ambiental. La meta presenta un avance acumulado del 45,63%.</t>
  </si>
  <si>
    <t>La Alcaldía Local Kennedy ha cumplido con 109 de los 115 requisitos de publicación de información en su página web, de acuerdo con lo previsto en la Ley 1712 de 2014, según lo informado por la Oficina Asesora de Comunicaciones de la SDG mediante memorando No. 20211400241773, lo que representa un avance del 94,78% para el II Trimestre de 2021</t>
  </si>
  <si>
    <t xml:space="preserve">Para el segundo trimestre de la vigencia 2021, el plan de gestión de la Alcaldía Local alcanzó un nivel de desempeño del 96,04% de acuerdo con lo programado, y del 48,15% acumulado para la vigencia.
Se realiza la reprogramación de la Meta No. 14 para los trimestres II, III y IV de acuerdo con la autorización de la Dirección para la Gestión Policiva y la comunicación de la Alcaldía Local de Kennedy. </t>
  </si>
  <si>
    <t>24 de agosto de 2021</t>
  </si>
  <si>
    <t>La Alcaldía Local de Kennedy ha registrado 391 contratos de los 401 contratos publicados en la plataforma SECOP I y II, lo que representa un nivel de cumplimiento acumulado del 80,82%.</t>
  </si>
  <si>
    <t xml:space="preserve">Se ajusta el avance acumulado de la meta 1 y 8 contenido en el capítulo de Evaluación Final, por error de digitación. El resultado acumulado de la vigencia es de 46,23%.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</si>
</sst>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
      <sz val="11"/>
      <color rgb="FF000000"/>
      <name val="Calibri Light"/>
      <family val="2"/>
      <scheme val="major"/>
    </font>
    <font>
      <sz val="11"/>
      <color theme="8" tint="-0.249977111117893"/>
      <name val="Calibri Light"/>
      <family val="2"/>
      <scheme val="major"/>
    </font>
    <font>
      <b/>
      <sz val="11"/>
      <color rgb="FF0070C0"/>
      <name val="Calibri Light"/>
      <family val="2"/>
      <scheme val="major"/>
    </font>
    <font>
      <b/>
      <sz val="11"/>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56">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9" fontId="1" fillId="0" borderId="1" xfId="0" applyNumberFormat="1" applyFont="1" applyBorder="1" applyAlignment="1" applyProtection="1">
      <alignment horizontal="right" vertical="top"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0" fontId="6" fillId="0" borderId="0" xfId="0" applyFont="1" applyAlignment="1" applyProtection="1">
      <alignment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0" xfId="0" applyFont="1" applyAlignment="1" applyProtection="1">
      <alignment horizontal="center" wrapText="1"/>
      <protection hidden="1"/>
    </xf>
    <xf numFmtId="0" fontId="1" fillId="0" borderId="0" xfId="0" applyFont="1" applyAlignment="1" applyProtection="1">
      <alignment horizontal="center" vertical="center"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locked="0"/>
    </xf>
    <xf numFmtId="9" fontId="1" fillId="0" borderId="1" xfId="0" applyNumberFormat="1" applyFont="1" applyBorder="1" applyAlignment="1" applyProtection="1">
      <alignment horizontal="center" vertical="top" wrapText="1"/>
      <protection locked="0"/>
    </xf>
    <xf numFmtId="10" fontId="1" fillId="0" borderId="1" xfId="0" applyNumberFormat="1" applyFont="1" applyBorder="1" applyAlignment="1" applyProtection="1">
      <alignment horizontal="center" vertical="top" wrapText="1"/>
      <protection locked="0"/>
    </xf>
    <xf numFmtId="9" fontId="1" fillId="0" borderId="1" xfId="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10" fontId="1" fillId="0" borderId="1" xfId="1" applyNumberFormat="1"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164" fontId="1" fillId="0" borderId="1" xfId="0" applyNumberFormat="1"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wrapText="1"/>
      <protection hidden="1"/>
    </xf>
    <xf numFmtId="9" fontId="5" fillId="0" borderId="1" xfId="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9" fillId="2" borderId="1" xfId="0" applyFont="1" applyFill="1" applyBorder="1" applyAlignment="1" applyProtection="1">
      <alignment horizontal="justify" wrapText="1"/>
      <protection hidden="1"/>
    </xf>
    <xf numFmtId="0" fontId="1" fillId="0" borderId="0" xfId="0" applyFont="1" applyAlignment="1" applyProtection="1">
      <alignment horizontal="justify"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top"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8"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lignment horizontal="center" vertical="top" wrapText="1"/>
    </xf>
    <xf numFmtId="0" fontId="1" fillId="10" borderId="1" xfId="0" applyFont="1" applyFill="1" applyBorder="1" applyAlignment="1">
      <alignment horizontal="center" vertical="top" wrapText="1"/>
    </xf>
    <xf numFmtId="0" fontId="1" fillId="0" borderId="0" xfId="0" applyFont="1" applyAlignment="1" applyProtection="1">
      <alignment horizontal="justify" vertical="top" wrapText="1"/>
      <protection hidden="1"/>
    </xf>
    <xf numFmtId="0" fontId="2" fillId="5" borderId="1" xfId="0" applyFont="1" applyFill="1" applyBorder="1" applyAlignment="1" applyProtection="1">
      <alignment horizontal="justify" vertical="center" wrapText="1"/>
      <protection hidden="1"/>
    </xf>
    <xf numFmtId="0" fontId="12" fillId="0" borderId="1" xfId="0" applyFont="1" applyBorder="1" applyAlignment="1">
      <alignment horizontal="justify" vertical="top" wrapText="1"/>
    </xf>
    <xf numFmtId="0" fontId="1" fillId="9" borderId="1" xfId="0" applyFont="1" applyFill="1" applyBorder="1" applyAlignment="1">
      <alignment horizontal="justify" vertical="top" wrapText="1"/>
    </xf>
    <xf numFmtId="0" fontId="1" fillId="9" borderId="3" xfId="0" applyFont="1" applyFill="1" applyBorder="1" applyAlignment="1">
      <alignment horizontal="justify" vertical="top" wrapText="1"/>
    </xf>
    <xf numFmtId="0" fontId="1" fillId="0" borderId="4" xfId="0" applyFont="1" applyBorder="1" applyAlignment="1">
      <alignment horizontal="justify" vertical="top" wrapText="1"/>
    </xf>
    <xf numFmtId="0" fontId="1" fillId="0" borderId="1" xfId="0" applyFont="1" applyBorder="1" applyAlignment="1">
      <alignment horizontal="justify" vertical="top" wrapText="1"/>
    </xf>
    <xf numFmtId="18" fontId="1" fillId="0" borderId="1" xfId="0" applyNumberFormat="1" applyFont="1" applyBorder="1" applyAlignment="1">
      <alignment horizontal="justify" vertical="top" wrapText="1"/>
    </xf>
    <xf numFmtId="0" fontId="1" fillId="10" borderId="1" xfId="0" applyFont="1" applyFill="1" applyBorder="1" applyAlignment="1">
      <alignment horizontal="justify" vertical="top" wrapText="1"/>
    </xf>
    <xf numFmtId="0" fontId="5" fillId="0" borderId="1" xfId="0" applyFont="1" applyBorder="1" applyAlignment="1">
      <alignment horizontal="justify" vertical="top" wrapText="1"/>
    </xf>
    <xf numFmtId="10" fontId="1" fillId="0" borderId="1" xfId="0" applyNumberFormat="1" applyFont="1" applyBorder="1" applyAlignment="1">
      <alignment horizontal="center" vertical="top" wrapText="1"/>
    </xf>
    <xf numFmtId="10" fontId="1" fillId="9" borderId="1" xfId="0" applyNumberFormat="1" applyFont="1" applyFill="1" applyBorder="1" applyAlignment="1">
      <alignment horizontal="center" vertical="top" wrapText="1"/>
    </xf>
    <xf numFmtId="10" fontId="1" fillId="0" borderId="1" xfId="1" applyNumberFormat="1" applyFont="1" applyBorder="1" applyAlignment="1">
      <alignment horizontal="center" vertical="top" wrapText="1"/>
    </xf>
    <xf numFmtId="9" fontId="2" fillId="3" borderId="1" xfId="1" applyFont="1" applyFill="1" applyBorder="1" applyAlignment="1" applyProtection="1">
      <alignment wrapText="1"/>
      <protection hidden="1"/>
    </xf>
    <xf numFmtId="0" fontId="1" fillId="3" borderId="1" xfId="0" applyFont="1" applyFill="1" applyBorder="1" applyAlignment="1" applyProtection="1">
      <alignment horizontal="justify" vertical="top" wrapText="1"/>
      <protection hidden="1"/>
    </xf>
    <xf numFmtId="0" fontId="1" fillId="3" borderId="1" xfId="0" applyFont="1" applyFill="1" applyBorder="1" applyAlignment="1" applyProtection="1">
      <alignment wrapText="1"/>
      <protection hidden="1"/>
    </xf>
    <xf numFmtId="9" fontId="2" fillId="3" borderId="1" xfId="1" applyFont="1" applyFill="1" applyBorder="1" applyAlignment="1" applyProtection="1">
      <alignment horizontal="right" wrapText="1"/>
      <protection hidden="1"/>
    </xf>
    <xf numFmtId="9" fontId="2" fillId="3" borderId="1" xfId="1" applyFont="1" applyFill="1" applyBorder="1" applyAlignment="1" applyProtection="1">
      <alignment horizontal="center" wrapText="1"/>
      <protection hidden="1"/>
    </xf>
    <xf numFmtId="0" fontId="1" fillId="3" borderId="1" xfId="0" applyFont="1" applyFill="1" applyBorder="1" applyAlignment="1" applyProtection="1">
      <alignment horizontal="justify" wrapText="1"/>
      <protection hidden="1"/>
    </xf>
    <xf numFmtId="0" fontId="13" fillId="0" borderId="1" xfId="0" applyFont="1" applyBorder="1" applyAlignment="1">
      <alignment horizontal="justify" vertical="top" wrapText="1"/>
    </xf>
    <xf numFmtId="9" fontId="14" fillId="3" borderId="1" xfId="0" applyNumberFormat="1" applyFont="1" applyFill="1" applyBorder="1" applyAlignment="1" applyProtection="1">
      <alignment wrapText="1"/>
      <protection hidden="1"/>
    </xf>
    <xf numFmtId="9" fontId="14" fillId="3" borderId="1" xfId="0" applyNumberFormat="1" applyFont="1" applyFill="1" applyBorder="1" applyAlignment="1" applyProtection="1">
      <alignment horizontal="center" wrapText="1"/>
      <protection hidden="1"/>
    </xf>
    <xf numFmtId="9" fontId="2" fillId="2" borderId="1" xfId="1" applyFont="1" applyFill="1" applyBorder="1" applyAlignment="1" applyProtection="1">
      <alignment wrapText="1"/>
      <protection hidden="1"/>
    </xf>
    <xf numFmtId="0" fontId="2" fillId="2" borderId="1" xfId="0" applyFont="1" applyFill="1" applyBorder="1" applyAlignment="1" applyProtection="1">
      <alignment horizontal="justify" vertical="top" wrapText="1"/>
      <protection hidden="1"/>
    </xf>
    <xf numFmtId="0" fontId="2" fillId="2" borderId="1" xfId="0" applyFont="1" applyFill="1" applyBorder="1" applyAlignment="1" applyProtection="1">
      <alignment wrapText="1"/>
      <protection hidden="1"/>
    </xf>
    <xf numFmtId="9" fontId="2" fillId="2" borderId="1" xfId="1" applyFont="1" applyFill="1" applyBorder="1" applyAlignment="1" applyProtection="1">
      <alignment horizontal="center" wrapText="1"/>
      <protection hidden="1"/>
    </xf>
    <xf numFmtId="0" fontId="1" fillId="2" borderId="1" xfId="0" applyFont="1" applyFill="1" applyBorder="1" applyAlignment="1" applyProtection="1">
      <alignment horizontal="justify" wrapText="1"/>
      <protection hidden="1"/>
    </xf>
    <xf numFmtId="0" fontId="2" fillId="8" borderId="1" xfId="0" applyFont="1" applyFill="1" applyBorder="1" applyAlignment="1" applyProtection="1">
      <alignment horizontal="justify" vertical="center" wrapText="1"/>
      <protection hidden="1"/>
    </xf>
    <xf numFmtId="0" fontId="1" fillId="0" borderId="0" xfId="0" applyFont="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9" fontId="7" fillId="3" borderId="1" xfId="1" applyFont="1" applyFill="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7"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9" fontId="9" fillId="2" borderId="1" xfId="0" applyNumberFormat="1" applyFont="1" applyFill="1" applyBorder="1" applyAlignment="1" applyProtection="1">
      <alignment horizontal="center" vertical="top" wrapText="1"/>
      <protection hidden="1"/>
    </xf>
    <xf numFmtId="0" fontId="1" fillId="0" borderId="0" xfId="0" applyFont="1" applyAlignment="1" applyProtection="1">
      <alignment horizontal="center" vertical="top" wrapText="1"/>
      <protection locked="0"/>
    </xf>
    <xf numFmtId="10" fontId="2" fillId="3" borderId="1" xfId="1" applyNumberFormat="1" applyFont="1" applyFill="1" applyBorder="1" applyAlignment="1" applyProtection="1">
      <alignment horizontal="center" vertical="top" wrapText="1"/>
      <protection hidden="1"/>
    </xf>
    <xf numFmtId="10" fontId="2" fillId="2" borderId="1" xfId="0" applyNumberFormat="1" applyFont="1" applyFill="1" applyBorder="1" applyAlignment="1" applyProtection="1">
      <alignment horizontal="center" vertical="top" wrapText="1"/>
      <protection hidden="1"/>
    </xf>
    <xf numFmtId="10" fontId="5" fillId="0" borderId="1" xfId="1" applyNumberFormat="1" applyFont="1" applyBorder="1" applyAlignment="1">
      <alignment horizontal="center" vertical="top" wrapText="1"/>
    </xf>
    <xf numFmtId="10" fontId="13" fillId="0" borderId="1" xfId="0" applyNumberFormat="1" applyFont="1" applyBorder="1" applyAlignment="1">
      <alignment horizontal="center" vertical="top" wrapText="1"/>
    </xf>
    <xf numFmtId="9" fontId="2" fillId="3" borderId="1" xfId="1" applyFont="1" applyFill="1" applyBorder="1" applyAlignment="1" applyProtection="1">
      <alignment horizontal="center" vertical="top" wrapText="1"/>
      <protection hidden="1"/>
    </xf>
    <xf numFmtId="10" fontId="5" fillId="0" borderId="1" xfId="0" applyNumberFormat="1" applyFont="1" applyBorder="1" applyAlignment="1">
      <alignment horizontal="center" vertical="top" wrapText="1"/>
    </xf>
    <xf numFmtId="9" fontId="14" fillId="3" borderId="1" xfId="0" applyNumberFormat="1" applyFont="1" applyFill="1" applyBorder="1" applyAlignment="1" applyProtection="1">
      <alignment horizontal="center" vertical="top" wrapText="1"/>
      <protection hidden="1"/>
    </xf>
    <xf numFmtId="9" fontId="2" fillId="2" borderId="1" xfId="1" applyFont="1" applyFill="1" applyBorder="1" applyAlignment="1" applyProtection="1">
      <alignment horizontal="center" vertical="top" wrapText="1"/>
      <protection hidden="1"/>
    </xf>
    <xf numFmtId="10" fontId="5" fillId="0" borderId="1" xfId="1"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center" wrapText="1"/>
      <protection hidden="1"/>
    </xf>
    <xf numFmtId="10" fontId="3" fillId="0" borderId="1" xfId="1" applyNumberFormat="1" applyFont="1" applyBorder="1" applyAlignment="1" applyProtection="1">
      <alignment horizontal="right" vertical="top" wrapText="1"/>
      <protection hidden="1"/>
    </xf>
    <xf numFmtId="9" fontId="3" fillId="0" borderId="1" xfId="0" applyNumberFormat="1" applyFont="1" applyBorder="1" applyAlignment="1" applyProtection="1">
      <alignment horizontal="left" vertical="top" wrapText="1"/>
      <protection hidden="1"/>
    </xf>
    <xf numFmtId="9" fontId="3" fillId="0" borderId="1" xfId="0" applyNumberFormat="1" applyFont="1" applyBorder="1" applyAlignment="1" applyProtection="1">
      <alignment horizontal="center" vertical="top" wrapText="1"/>
      <protection hidden="1"/>
    </xf>
    <xf numFmtId="9" fontId="3" fillId="0" borderId="1" xfId="0" applyNumberFormat="1" applyFont="1" applyBorder="1" applyAlignment="1" applyProtection="1">
      <alignment horizontal="center" vertical="top" wrapText="1"/>
      <protection locked="0"/>
    </xf>
    <xf numFmtId="0" fontId="3" fillId="0" borderId="1" xfId="0" applyFont="1" applyBorder="1" applyAlignment="1" applyProtection="1">
      <alignment horizontal="justify" vertical="top" wrapText="1"/>
      <protection locked="0"/>
    </xf>
    <xf numFmtId="10" fontId="3" fillId="0" borderId="1" xfId="0" applyNumberFormat="1" applyFont="1" applyBorder="1" applyAlignment="1" applyProtection="1">
      <alignment horizontal="center" vertical="top" wrapText="1"/>
      <protection hidden="1"/>
    </xf>
    <xf numFmtId="0" fontId="3" fillId="0" borderId="1" xfId="0" applyFont="1" applyBorder="1" applyAlignment="1" applyProtection="1">
      <alignment horizontal="justify" vertical="top" wrapText="1"/>
      <protection hidden="1"/>
    </xf>
    <xf numFmtId="0" fontId="3" fillId="9" borderId="3" xfId="0" applyFont="1" applyFill="1" applyBorder="1" applyAlignment="1">
      <alignment horizontal="justify" vertical="top" wrapText="1"/>
    </xf>
    <xf numFmtId="9" fontId="3" fillId="0" borderId="1" xfId="0" applyNumberFormat="1" applyFont="1" applyBorder="1" applyAlignment="1" applyProtection="1">
      <alignment horizontal="right" vertical="top" wrapText="1"/>
      <protection hidden="1"/>
    </xf>
    <xf numFmtId="0" fontId="3" fillId="0" borderId="1" xfId="0" applyFont="1" applyBorder="1" applyAlignment="1" applyProtection="1">
      <alignment horizontal="right" vertical="top" wrapText="1"/>
      <protection hidden="1"/>
    </xf>
    <xf numFmtId="10" fontId="3" fillId="0" borderId="1" xfId="1" applyNumberFormat="1" applyFont="1" applyBorder="1" applyAlignment="1">
      <alignment horizontal="center" vertical="top" wrapText="1"/>
    </xf>
    <xf numFmtId="0" fontId="3" fillId="0" borderId="0" xfId="0" applyFont="1" applyAlignment="1" applyProtection="1">
      <alignment horizontal="left" vertical="top" wrapText="1"/>
      <protection hidden="1"/>
    </xf>
    <xf numFmtId="0" fontId="2" fillId="9" borderId="0" xfId="0" applyFont="1" applyFill="1" applyBorder="1" applyAlignment="1" applyProtection="1">
      <alignment horizontal="center" vertical="center" wrapText="1"/>
      <protection hidden="1"/>
    </xf>
    <xf numFmtId="0" fontId="1" fillId="9" borderId="0" xfId="0" applyFont="1" applyFill="1" applyBorder="1" applyAlignment="1" applyProtection="1">
      <alignment horizontal="left" vertical="top" wrapText="1"/>
      <protection hidden="1"/>
    </xf>
    <xf numFmtId="0" fontId="1" fillId="9" borderId="0" xfId="0" applyFont="1" applyFill="1" applyAlignment="1" applyProtection="1">
      <alignment wrapText="1"/>
      <protection hidden="1"/>
    </xf>
    <xf numFmtId="0" fontId="1" fillId="9" borderId="0" xfId="0" applyFont="1" applyFill="1" applyAlignment="1" applyProtection="1">
      <alignment horizontal="center" vertical="top" wrapText="1"/>
      <protection hidden="1"/>
    </xf>
    <xf numFmtId="0" fontId="1" fillId="9" borderId="0" xfId="0" applyFont="1" applyFill="1" applyAlignment="1" applyProtection="1">
      <alignment horizontal="justify" wrapText="1"/>
      <protection hidden="1"/>
    </xf>
    <xf numFmtId="0" fontId="1" fillId="9" borderId="0" xfId="0" applyFont="1" applyFill="1" applyAlignment="1" applyProtection="1">
      <alignment horizontal="center" wrapText="1"/>
      <protection hidden="1"/>
    </xf>
    <xf numFmtId="0" fontId="1" fillId="9" borderId="0" xfId="0" applyFont="1" applyFill="1" applyAlignment="1" applyProtection="1">
      <alignment horizontal="justify" vertical="top" wrapText="1"/>
      <protection hidden="1"/>
    </xf>
    <xf numFmtId="0" fontId="1" fillId="0" borderId="1" xfId="0" applyFont="1" applyBorder="1" applyAlignment="1">
      <alignment horizontal="center" vertical="center" wrapText="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2"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1" fillId="0" borderId="1" xfId="0" applyFont="1" applyBorder="1" applyAlignment="1" applyProtection="1">
      <alignment horizontal="justify" vertical="center" wrapText="1"/>
      <protection hidden="1"/>
    </xf>
    <xf numFmtId="0" fontId="2" fillId="8"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sheetPr codeName="Hoja1"/>
  <dimension ref="A1:AS39"/>
  <sheetViews>
    <sheetView showGridLines="0" tabSelected="1" zoomScale="80" zoomScaleNormal="80" workbookViewId="0">
      <selection activeCell="H10" sqref="H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6.5703125" style="1" customWidth="1"/>
    <col min="7" max="7" width="20.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17" width="17.85546875" style="1" customWidth="1"/>
    <col min="18" max="18" width="22.140625" style="1" customWidth="1"/>
    <col min="19" max="21" width="17.85546875" style="1" customWidth="1"/>
    <col min="22" max="23" width="16.5703125" style="110" customWidth="1"/>
    <col min="24" max="24" width="19.5703125" style="110" bestFit="1" customWidth="1"/>
    <col min="25" max="25" width="73" style="64" customWidth="1"/>
    <col min="26" max="26" width="25.85546875" style="64" customWidth="1"/>
    <col min="27" max="27" width="16.5703125" style="40" customWidth="1"/>
    <col min="28" max="29" width="16.5703125" style="103" customWidth="1"/>
    <col min="30" max="30" width="59.42578125" style="75" customWidth="1"/>
    <col min="31" max="31" width="32.140625" style="75" customWidth="1"/>
    <col min="32" max="41" width="16.5703125" style="1" hidden="1" customWidth="1"/>
    <col min="42" max="43" width="16.5703125" style="40" customWidth="1"/>
    <col min="44" max="44" width="15.7109375" style="40" customWidth="1"/>
    <col min="45" max="45" width="40.42578125" style="57" customWidth="1"/>
    <col min="46" max="16384" width="10.85546875" style="1"/>
  </cols>
  <sheetData>
    <row r="1" spans="1:45" ht="70.5" customHeight="1" x14ac:dyDescent="0.25">
      <c r="A1" s="142" t="s">
        <v>0</v>
      </c>
      <c r="B1" s="143"/>
      <c r="C1" s="143"/>
      <c r="D1" s="143"/>
      <c r="E1" s="143"/>
      <c r="F1" s="143"/>
      <c r="G1" s="143"/>
      <c r="H1" s="143"/>
      <c r="I1" s="143"/>
      <c r="J1" s="143"/>
      <c r="K1" s="143"/>
      <c r="L1" s="144" t="s">
        <v>1</v>
      </c>
      <c r="M1" s="144"/>
      <c r="N1" s="144"/>
      <c r="O1" s="144"/>
      <c r="P1" s="144"/>
      <c r="V1" s="103"/>
      <c r="W1" s="103"/>
      <c r="X1" s="103"/>
      <c r="Y1" s="57"/>
      <c r="Z1" s="57"/>
    </row>
    <row r="2" spans="1:45" s="2" customFormat="1" x14ac:dyDescent="0.25">
      <c r="A2" s="145" t="s">
        <v>2</v>
      </c>
      <c r="B2" s="146"/>
      <c r="C2" s="146"/>
      <c r="D2" s="146"/>
      <c r="E2" s="146"/>
      <c r="F2" s="146"/>
      <c r="G2" s="146"/>
      <c r="H2" s="146"/>
      <c r="I2" s="146"/>
      <c r="J2" s="146"/>
      <c r="K2" s="146"/>
      <c r="L2" s="146"/>
      <c r="M2" s="146"/>
      <c r="N2" s="146"/>
      <c r="O2" s="146"/>
      <c r="P2" s="146"/>
      <c r="V2" s="103"/>
      <c r="W2" s="103"/>
      <c r="X2" s="103"/>
      <c r="Y2" s="58"/>
      <c r="Z2" s="58"/>
      <c r="AA2" s="41"/>
      <c r="AB2" s="103"/>
      <c r="AC2" s="103"/>
      <c r="AD2" s="75"/>
      <c r="AE2" s="75"/>
      <c r="AP2" s="41"/>
      <c r="AQ2" s="41"/>
      <c r="AR2" s="41"/>
      <c r="AS2" s="58"/>
    </row>
    <row r="3" spans="1:45" x14ac:dyDescent="0.25">
      <c r="V3" s="103"/>
      <c r="W3" s="103"/>
      <c r="X3" s="103"/>
      <c r="Y3" s="57"/>
      <c r="Z3" s="57"/>
    </row>
    <row r="4" spans="1:45" x14ac:dyDescent="0.25">
      <c r="A4" s="141" t="s">
        <v>3</v>
      </c>
      <c r="B4" s="141"/>
      <c r="C4" s="144" t="s">
        <v>4</v>
      </c>
      <c r="D4" s="144"/>
      <c r="F4" s="141" t="s">
        <v>5</v>
      </c>
      <c r="G4" s="141"/>
      <c r="H4" s="141"/>
      <c r="I4" s="141"/>
      <c r="J4" s="141"/>
      <c r="K4" s="141"/>
      <c r="V4" s="103"/>
      <c r="W4" s="103"/>
      <c r="X4" s="103"/>
      <c r="Y4" s="57"/>
      <c r="Z4" s="57"/>
    </row>
    <row r="5" spans="1:45" x14ac:dyDescent="0.25">
      <c r="A5" s="141"/>
      <c r="B5" s="141"/>
      <c r="C5" s="144"/>
      <c r="D5" s="144"/>
      <c r="F5" s="3" t="s">
        <v>6</v>
      </c>
      <c r="G5" s="3" t="s">
        <v>7</v>
      </c>
      <c r="H5" s="150" t="s">
        <v>8</v>
      </c>
      <c r="I5" s="150"/>
      <c r="J5" s="150"/>
      <c r="K5" s="150"/>
      <c r="V5" s="103"/>
      <c r="W5" s="103"/>
      <c r="X5" s="103"/>
      <c r="Y5" s="57"/>
      <c r="Z5" s="57"/>
    </row>
    <row r="6" spans="1:45" x14ac:dyDescent="0.25">
      <c r="A6" s="141"/>
      <c r="B6" s="141"/>
      <c r="C6" s="144"/>
      <c r="D6" s="144"/>
      <c r="F6" s="37">
        <v>1</v>
      </c>
      <c r="G6" s="37" t="s">
        <v>9</v>
      </c>
      <c r="H6" s="151" t="s">
        <v>10</v>
      </c>
      <c r="I6" s="151"/>
      <c r="J6" s="151"/>
      <c r="K6" s="151"/>
      <c r="V6" s="103"/>
      <c r="W6" s="103"/>
      <c r="X6" s="103"/>
      <c r="Y6" s="57"/>
      <c r="Z6" s="57"/>
    </row>
    <row r="7" spans="1:45" ht="163.5" customHeight="1" x14ac:dyDescent="0.25">
      <c r="A7" s="141"/>
      <c r="B7" s="141"/>
      <c r="C7" s="144"/>
      <c r="D7" s="144"/>
      <c r="F7" s="37">
        <v>2</v>
      </c>
      <c r="G7" s="37" t="s">
        <v>208</v>
      </c>
      <c r="H7" s="147" t="s">
        <v>231</v>
      </c>
      <c r="I7" s="147"/>
      <c r="J7" s="147"/>
      <c r="K7" s="147"/>
      <c r="V7" s="103"/>
      <c r="W7" s="103"/>
      <c r="X7" s="103"/>
      <c r="Y7" s="57"/>
      <c r="Z7" s="57"/>
    </row>
    <row r="8" spans="1:45" ht="118.5" customHeight="1" x14ac:dyDescent="0.25">
      <c r="A8" s="141"/>
      <c r="B8" s="141"/>
      <c r="C8" s="144"/>
      <c r="D8" s="144"/>
      <c r="F8" s="67">
        <v>3</v>
      </c>
      <c r="G8" s="67" t="s">
        <v>232</v>
      </c>
      <c r="H8" s="147" t="s">
        <v>288</v>
      </c>
      <c r="I8" s="147"/>
      <c r="J8" s="147"/>
      <c r="K8" s="147"/>
      <c r="V8" s="103"/>
      <c r="W8" s="103"/>
      <c r="X8" s="103"/>
      <c r="Y8" s="57"/>
      <c r="Z8" s="57"/>
    </row>
    <row r="9" spans="1:45" s="135" customFormat="1" ht="48.75" customHeight="1" x14ac:dyDescent="0.25">
      <c r="A9" s="133"/>
      <c r="B9" s="133"/>
      <c r="C9" s="134"/>
      <c r="D9" s="134"/>
      <c r="F9" s="140">
        <v>4</v>
      </c>
      <c r="G9" s="120" t="s">
        <v>289</v>
      </c>
      <c r="H9" s="147" t="s">
        <v>291</v>
      </c>
      <c r="I9" s="147"/>
      <c r="J9" s="147"/>
      <c r="K9" s="147"/>
      <c r="V9" s="136"/>
      <c r="W9" s="136"/>
      <c r="X9" s="136"/>
      <c r="Y9" s="137"/>
      <c r="Z9" s="137"/>
      <c r="AA9" s="138"/>
      <c r="AB9" s="136"/>
      <c r="AC9" s="136"/>
      <c r="AD9" s="139"/>
      <c r="AE9" s="139"/>
      <c r="AP9" s="138"/>
      <c r="AQ9" s="138"/>
      <c r="AR9" s="138"/>
      <c r="AS9" s="137"/>
    </row>
    <row r="10" spans="1:45" x14ac:dyDescent="0.25">
      <c r="V10" s="103"/>
      <c r="W10" s="103"/>
      <c r="X10" s="103"/>
      <c r="Y10" s="57"/>
      <c r="Z10" s="57"/>
    </row>
    <row r="11" spans="1:45" x14ac:dyDescent="0.25">
      <c r="A11" s="141" t="s">
        <v>11</v>
      </c>
      <c r="B11" s="141"/>
      <c r="C11" s="141" t="s">
        <v>12</v>
      </c>
      <c r="D11" s="141" t="s">
        <v>13</v>
      </c>
      <c r="E11" s="141"/>
      <c r="F11" s="141"/>
      <c r="G11" s="141"/>
      <c r="H11" s="141"/>
      <c r="I11" s="141"/>
      <c r="J11" s="141"/>
      <c r="K11" s="141"/>
      <c r="L11" s="141"/>
      <c r="M11" s="141"/>
      <c r="N11" s="141"/>
      <c r="O11" s="141"/>
      <c r="P11" s="141"/>
      <c r="Q11" s="152" t="s">
        <v>14</v>
      </c>
      <c r="R11" s="152"/>
      <c r="S11" s="152"/>
      <c r="T11" s="152"/>
      <c r="U11" s="152"/>
      <c r="V11" s="149" t="s">
        <v>15</v>
      </c>
      <c r="W11" s="149"/>
      <c r="X11" s="149"/>
      <c r="Y11" s="149"/>
      <c r="Z11" s="149"/>
      <c r="AA11" s="153" t="s">
        <v>15</v>
      </c>
      <c r="AB11" s="153"/>
      <c r="AC11" s="153"/>
      <c r="AD11" s="153"/>
      <c r="AE11" s="153"/>
      <c r="AF11" s="154" t="s">
        <v>15</v>
      </c>
      <c r="AG11" s="154"/>
      <c r="AH11" s="154"/>
      <c r="AI11" s="154"/>
      <c r="AJ11" s="154"/>
      <c r="AK11" s="155" t="s">
        <v>15</v>
      </c>
      <c r="AL11" s="155"/>
      <c r="AM11" s="155"/>
      <c r="AN11" s="155"/>
      <c r="AO11" s="155"/>
      <c r="AP11" s="148" t="s">
        <v>16</v>
      </c>
      <c r="AQ11" s="148"/>
      <c r="AR11" s="148"/>
      <c r="AS11" s="148"/>
    </row>
    <row r="12" spans="1:45" x14ac:dyDescent="0.25">
      <c r="A12" s="141"/>
      <c r="B12" s="141"/>
      <c r="C12" s="141"/>
      <c r="D12" s="141"/>
      <c r="E12" s="141"/>
      <c r="F12" s="141"/>
      <c r="G12" s="141"/>
      <c r="H12" s="141"/>
      <c r="I12" s="141"/>
      <c r="J12" s="141"/>
      <c r="K12" s="141"/>
      <c r="L12" s="141"/>
      <c r="M12" s="141"/>
      <c r="N12" s="141"/>
      <c r="O12" s="141"/>
      <c r="P12" s="141"/>
      <c r="Q12" s="152"/>
      <c r="R12" s="152"/>
      <c r="S12" s="152"/>
      <c r="T12" s="152"/>
      <c r="U12" s="152"/>
      <c r="V12" s="149" t="s">
        <v>17</v>
      </c>
      <c r="W12" s="149"/>
      <c r="X12" s="149"/>
      <c r="Y12" s="149"/>
      <c r="Z12" s="149"/>
      <c r="AA12" s="153" t="s">
        <v>18</v>
      </c>
      <c r="AB12" s="153"/>
      <c r="AC12" s="153"/>
      <c r="AD12" s="153"/>
      <c r="AE12" s="153"/>
      <c r="AF12" s="154" t="s">
        <v>19</v>
      </c>
      <c r="AG12" s="154"/>
      <c r="AH12" s="154"/>
      <c r="AI12" s="154"/>
      <c r="AJ12" s="154"/>
      <c r="AK12" s="155" t="s">
        <v>20</v>
      </c>
      <c r="AL12" s="155"/>
      <c r="AM12" s="155"/>
      <c r="AN12" s="155"/>
      <c r="AO12" s="155"/>
      <c r="AP12" s="148" t="s">
        <v>21</v>
      </c>
      <c r="AQ12" s="148"/>
      <c r="AR12" s="148"/>
      <c r="AS12" s="148"/>
    </row>
    <row r="13" spans="1:45" ht="60" x14ac:dyDescent="0.25">
      <c r="A13" s="34" t="s">
        <v>22</v>
      </c>
      <c r="B13" s="34" t="s">
        <v>23</v>
      </c>
      <c r="C13" s="141"/>
      <c r="D13" s="34" t="s">
        <v>24</v>
      </c>
      <c r="E13" s="34" t="s">
        <v>25</v>
      </c>
      <c r="F13" s="34" t="s">
        <v>26</v>
      </c>
      <c r="G13" s="34" t="s">
        <v>27</v>
      </c>
      <c r="H13" s="34" t="s">
        <v>28</v>
      </c>
      <c r="I13" s="34" t="s">
        <v>29</v>
      </c>
      <c r="J13" s="34" t="s">
        <v>30</v>
      </c>
      <c r="K13" s="34" t="s">
        <v>31</v>
      </c>
      <c r="L13" s="34" t="s">
        <v>32</v>
      </c>
      <c r="M13" s="34" t="s">
        <v>33</v>
      </c>
      <c r="N13" s="34" t="s">
        <v>34</v>
      </c>
      <c r="O13" s="34" t="s">
        <v>35</v>
      </c>
      <c r="P13" s="34" t="s">
        <v>36</v>
      </c>
      <c r="Q13" s="35" t="s">
        <v>37</v>
      </c>
      <c r="R13" s="35" t="s">
        <v>38</v>
      </c>
      <c r="S13" s="35" t="s">
        <v>39</v>
      </c>
      <c r="T13" s="35" t="s">
        <v>40</v>
      </c>
      <c r="U13" s="35" t="s">
        <v>41</v>
      </c>
      <c r="V13" s="104" t="s">
        <v>42</v>
      </c>
      <c r="W13" s="104" t="s">
        <v>43</v>
      </c>
      <c r="X13" s="104" t="s">
        <v>44</v>
      </c>
      <c r="Y13" s="38" t="s">
        <v>45</v>
      </c>
      <c r="Z13" s="38" t="s">
        <v>46</v>
      </c>
      <c r="AA13" s="70" t="s">
        <v>42</v>
      </c>
      <c r="AB13" s="70" t="s">
        <v>43</v>
      </c>
      <c r="AC13" s="70" t="s">
        <v>44</v>
      </c>
      <c r="AD13" s="76" t="s">
        <v>45</v>
      </c>
      <c r="AE13" s="76" t="s">
        <v>46</v>
      </c>
      <c r="AF13" s="71" t="s">
        <v>42</v>
      </c>
      <c r="AG13" s="71" t="s">
        <v>43</v>
      </c>
      <c r="AH13" s="71" t="s">
        <v>44</v>
      </c>
      <c r="AI13" s="71" t="s">
        <v>45</v>
      </c>
      <c r="AJ13" s="71" t="s">
        <v>46</v>
      </c>
      <c r="AK13" s="72" t="s">
        <v>42</v>
      </c>
      <c r="AL13" s="72" t="s">
        <v>43</v>
      </c>
      <c r="AM13" s="72" t="s">
        <v>44</v>
      </c>
      <c r="AN13" s="72" t="s">
        <v>45</v>
      </c>
      <c r="AO13" s="72" t="s">
        <v>46</v>
      </c>
      <c r="AP13" s="69" t="s">
        <v>42</v>
      </c>
      <c r="AQ13" s="69" t="s">
        <v>43</v>
      </c>
      <c r="AR13" s="69" t="s">
        <v>44</v>
      </c>
      <c r="AS13" s="102" t="s">
        <v>47</v>
      </c>
    </row>
    <row r="14" spans="1:45" s="29" customFormat="1" ht="315" x14ac:dyDescent="0.25">
      <c r="A14" s="36">
        <v>4</v>
      </c>
      <c r="B14" s="36" t="s">
        <v>48</v>
      </c>
      <c r="C14" s="36" t="s">
        <v>49</v>
      </c>
      <c r="D14" s="36" t="s">
        <v>209</v>
      </c>
      <c r="E14" s="4">
        <f t="shared" ref="E14:E31" si="0">+(5.55555555555556%*80%)/100%</f>
        <v>4.4444444444444481E-2</v>
      </c>
      <c r="F14" s="36" t="s">
        <v>50</v>
      </c>
      <c r="G14" s="36" t="s">
        <v>51</v>
      </c>
      <c r="H14" s="36" t="s">
        <v>52</v>
      </c>
      <c r="I14" s="5">
        <v>6.6000000000000003E-2</v>
      </c>
      <c r="J14" s="36" t="s">
        <v>53</v>
      </c>
      <c r="K14" s="36" t="s">
        <v>54</v>
      </c>
      <c r="L14" s="6">
        <v>0</v>
      </c>
      <c r="M14" s="6">
        <v>0.02</v>
      </c>
      <c r="N14" s="6">
        <v>0.06</v>
      </c>
      <c r="O14" s="6">
        <v>0.1</v>
      </c>
      <c r="P14" s="6">
        <v>0.1</v>
      </c>
      <c r="Q14" s="36" t="s">
        <v>55</v>
      </c>
      <c r="R14" s="36" t="s">
        <v>56</v>
      </c>
      <c r="S14" s="36" t="s">
        <v>57</v>
      </c>
      <c r="T14" s="36" t="s">
        <v>58</v>
      </c>
      <c r="U14" s="36" t="s">
        <v>59</v>
      </c>
      <c r="V14" s="42">
        <f>L14</f>
        <v>0</v>
      </c>
      <c r="W14" s="43" t="s">
        <v>60</v>
      </c>
      <c r="X14" s="43" t="s">
        <v>60</v>
      </c>
      <c r="Y14" s="59" t="s">
        <v>186</v>
      </c>
      <c r="Z14" s="59" t="s">
        <v>60</v>
      </c>
      <c r="AA14" s="54">
        <v>6.0000000000000001E-3</v>
      </c>
      <c r="AB14" s="54">
        <v>6.0000000000000001E-3</v>
      </c>
      <c r="AC14" s="87">
        <f>IF(AB14/AA14&gt;100%,100%,AB14/AA14)</f>
        <v>1</v>
      </c>
      <c r="AD14" s="81" t="s">
        <v>245</v>
      </c>
      <c r="AE14" s="79" t="s">
        <v>249</v>
      </c>
      <c r="AF14" s="28">
        <f>N14</f>
        <v>0.06</v>
      </c>
      <c r="AG14" s="11"/>
      <c r="AH14" s="68"/>
      <c r="AI14" s="68"/>
      <c r="AJ14" s="68"/>
      <c r="AK14" s="28">
        <f>O14</f>
        <v>0.1</v>
      </c>
      <c r="AL14" s="11"/>
      <c r="AM14" s="68"/>
      <c r="AN14" s="68"/>
      <c r="AO14" s="68"/>
      <c r="AP14" s="42">
        <f>P14</f>
        <v>0.1</v>
      </c>
      <c r="AQ14" s="54">
        <v>6.0000000000000001E-3</v>
      </c>
      <c r="AR14" s="87">
        <f>IF(AQ14/AP14&gt;100%,100%,AQ14/AP14)</f>
        <v>0.06</v>
      </c>
      <c r="AS14" s="81" t="s">
        <v>245</v>
      </c>
    </row>
    <row r="15" spans="1:45" s="29" customFormat="1" ht="120" x14ac:dyDescent="0.25">
      <c r="A15" s="36">
        <v>4</v>
      </c>
      <c r="B15" s="36" t="s">
        <v>48</v>
      </c>
      <c r="C15" s="36" t="s">
        <v>49</v>
      </c>
      <c r="D15" s="36" t="s">
        <v>210</v>
      </c>
      <c r="E15" s="4">
        <f t="shared" si="0"/>
        <v>4.4444444444444481E-2</v>
      </c>
      <c r="F15" s="36" t="s">
        <v>50</v>
      </c>
      <c r="G15" s="36" t="s">
        <v>61</v>
      </c>
      <c r="H15" s="36" t="s">
        <v>62</v>
      </c>
      <c r="I15" s="36" t="s">
        <v>63</v>
      </c>
      <c r="J15" s="36" t="s">
        <v>64</v>
      </c>
      <c r="K15" s="36" t="s">
        <v>54</v>
      </c>
      <c r="L15" s="6">
        <v>0</v>
      </c>
      <c r="M15" s="6">
        <v>0</v>
      </c>
      <c r="N15" s="6">
        <v>0</v>
      </c>
      <c r="O15" s="6">
        <v>0.15</v>
      </c>
      <c r="P15" s="6">
        <v>0.15</v>
      </c>
      <c r="Q15" s="36" t="s">
        <v>55</v>
      </c>
      <c r="R15" s="36" t="s">
        <v>65</v>
      </c>
      <c r="S15" s="36" t="s">
        <v>66</v>
      </c>
      <c r="T15" s="36" t="s">
        <v>58</v>
      </c>
      <c r="U15" s="36" t="s">
        <v>67</v>
      </c>
      <c r="V15" s="42">
        <f t="shared" ref="V15:V31" si="1">L15</f>
        <v>0</v>
      </c>
      <c r="W15" s="43" t="s">
        <v>60</v>
      </c>
      <c r="X15" s="43" t="s">
        <v>60</v>
      </c>
      <c r="Y15" s="59" t="s">
        <v>186</v>
      </c>
      <c r="Z15" s="59" t="s">
        <v>60</v>
      </c>
      <c r="AA15" s="42" t="s">
        <v>203</v>
      </c>
      <c r="AB15" s="42" t="s">
        <v>203</v>
      </c>
      <c r="AC15" s="42" t="s">
        <v>203</v>
      </c>
      <c r="AD15" s="66" t="s">
        <v>246</v>
      </c>
      <c r="AE15" s="79" t="s">
        <v>203</v>
      </c>
      <c r="AF15" s="28">
        <f t="shared" ref="AF15:AF37" si="2">N15</f>
        <v>0</v>
      </c>
      <c r="AG15" s="11"/>
      <c r="AH15" s="68"/>
      <c r="AI15" s="68"/>
      <c r="AJ15" s="68"/>
      <c r="AK15" s="28">
        <f t="shared" ref="AK15:AK37" si="3">O15</f>
        <v>0.15</v>
      </c>
      <c r="AL15" s="11"/>
      <c r="AM15" s="68"/>
      <c r="AN15" s="68"/>
      <c r="AO15" s="68"/>
      <c r="AP15" s="42">
        <f t="shared" ref="AP15:AP37" si="4">P15</f>
        <v>0.15</v>
      </c>
      <c r="AQ15" s="42">
        <v>0</v>
      </c>
      <c r="AR15" s="87">
        <f t="shared" ref="AR15:AR37" si="5">IF(AQ15/AP15&gt;100%,100%,AQ15/AP15)</f>
        <v>0</v>
      </c>
      <c r="AS15" s="59" t="s">
        <v>247</v>
      </c>
    </row>
    <row r="16" spans="1:45" s="132" customFormat="1" ht="225" x14ac:dyDescent="0.25">
      <c r="A16" s="8">
        <v>4</v>
      </c>
      <c r="B16" s="8" t="s">
        <v>48</v>
      </c>
      <c r="C16" s="8" t="s">
        <v>49</v>
      </c>
      <c r="D16" s="8" t="s">
        <v>285</v>
      </c>
      <c r="E16" s="121">
        <f t="shared" si="0"/>
        <v>4.4444444444444481E-2</v>
      </c>
      <c r="F16" s="8" t="s">
        <v>68</v>
      </c>
      <c r="G16" s="8" t="s">
        <v>69</v>
      </c>
      <c r="H16" s="8" t="s">
        <v>70</v>
      </c>
      <c r="I16" s="8" t="s">
        <v>63</v>
      </c>
      <c r="J16" s="8" t="s">
        <v>53</v>
      </c>
      <c r="K16" s="8" t="s">
        <v>54</v>
      </c>
      <c r="L16" s="122">
        <v>0.05</v>
      </c>
      <c r="M16" s="122">
        <v>0.4</v>
      </c>
      <c r="N16" s="122">
        <v>0.8</v>
      </c>
      <c r="O16" s="122">
        <v>1</v>
      </c>
      <c r="P16" s="122">
        <v>1</v>
      </c>
      <c r="Q16" s="8" t="s">
        <v>55</v>
      </c>
      <c r="R16" s="8" t="s">
        <v>71</v>
      </c>
      <c r="S16" s="8" t="s">
        <v>72</v>
      </c>
      <c r="T16" s="8" t="s">
        <v>58</v>
      </c>
      <c r="U16" s="8" t="s">
        <v>73</v>
      </c>
      <c r="V16" s="123">
        <f t="shared" si="1"/>
        <v>0.05</v>
      </c>
      <c r="W16" s="124">
        <v>0</v>
      </c>
      <c r="X16" s="124">
        <v>0</v>
      </c>
      <c r="Y16" s="125" t="s">
        <v>185</v>
      </c>
      <c r="Z16" s="125" t="s">
        <v>182</v>
      </c>
      <c r="AA16" s="123">
        <f t="shared" ref="AA16:AA37" si="6">M16</f>
        <v>0.4</v>
      </c>
      <c r="AB16" s="126">
        <v>0.1963</v>
      </c>
      <c r="AC16" s="126">
        <f t="shared" ref="AC16:AC37" si="7">IF(AB16/AA16&gt;100%,100%,AB16/AA16)</f>
        <v>0.49074999999999996</v>
      </c>
      <c r="AD16" s="127" t="s">
        <v>283</v>
      </c>
      <c r="AE16" s="128" t="s">
        <v>284</v>
      </c>
      <c r="AF16" s="129">
        <f t="shared" si="2"/>
        <v>0.8</v>
      </c>
      <c r="AG16" s="130"/>
      <c r="AH16" s="8"/>
      <c r="AI16" s="8"/>
      <c r="AJ16" s="8"/>
      <c r="AK16" s="129">
        <f t="shared" si="3"/>
        <v>1</v>
      </c>
      <c r="AL16" s="130"/>
      <c r="AM16" s="8"/>
      <c r="AN16" s="8"/>
      <c r="AO16" s="8"/>
      <c r="AP16" s="123">
        <f t="shared" si="4"/>
        <v>1</v>
      </c>
      <c r="AQ16" s="126">
        <v>0.1963</v>
      </c>
      <c r="AR16" s="131">
        <f t="shared" si="5"/>
        <v>0.1963</v>
      </c>
      <c r="AS16" s="127" t="s">
        <v>283</v>
      </c>
    </row>
    <row r="17" spans="1:45" s="29" customFormat="1" ht="105" x14ac:dyDescent="0.25">
      <c r="A17" s="36">
        <v>4</v>
      </c>
      <c r="B17" s="36" t="s">
        <v>48</v>
      </c>
      <c r="C17" s="36" t="s">
        <v>74</v>
      </c>
      <c r="D17" s="36" t="s">
        <v>211</v>
      </c>
      <c r="E17" s="4">
        <f t="shared" si="0"/>
        <v>4.4444444444444481E-2</v>
      </c>
      <c r="F17" s="36" t="s">
        <v>50</v>
      </c>
      <c r="G17" s="36" t="s">
        <v>75</v>
      </c>
      <c r="H17" s="36" t="s">
        <v>76</v>
      </c>
      <c r="I17" s="6">
        <v>0.5</v>
      </c>
      <c r="J17" s="36" t="s">
        <v>53</v>
      </c>
      <c r="K17" s="36" t="s">
        <v>54</v>
      </c>
      <c r="L17" s="6">
        <v>0.15</v>
      </c>
      <c r="M17" s="6">
        <v>0.3</v>
      </c>
      <c r="N17" s="7">
        <v>0.45</v>
      </c>
      <c r="O17" s="7">
        <v>0.6</v>
      </c>
      <c r="P17" s="7">
        <v>0.6</v>
      </c>
      <c r="Q17" s="36" t="s">
        <v>77</v>
      </c>
      <c r="R17" s="36" t="s">
        <v>78</v>
      </c>
      <c r="S17" s="36" t="s">
        <v>79</v>
      </c>
      <c r="T17" s="36" t="s">
        <v>58</v>
      </c>
      <c r="U17" s="36" t="s">
        <v>80</v>
      </c>
      <c r="V17" s="42">
        <f t="shared" si="1"/>
        <v>0.15</v>
      </c>
      <c r="W17" s="45">
        <v>0.63390000000000002</v>
      </c>
      <c r="X17" s="46">
        <v>1</v>
      </c>
      <c r="Y17" s="59" t="s">
        <v>187</v>
      </c>
      <c r="Z17" s="59" t="s">
        <v>194</v>
      </c>
      <c r="AA17" s="42">
        <f t="shared" si="6"/>
        <v>0.3</v>
      </c>
      <c r="AB17" s="87">
        <v>0.3851</v>
      </c>
      <c r="AC17" s="87">
        <f t="shared" si="7"/>
        <v>1</v>
      </c>
      <c r="AD17" s="77" t="s">
        <v>248</v>
      </c>
      <c r="AE17" s="79" t="s">
        <v>249</v>
      </c>
      <c r="AF17" s="28">
        <f t="shared" si="2"/>
        <v>0.45</v>
      </c>
      <c r="AG17" s="11"/>
      <c r="AH17" s="68"/>
      <c r="AI17" s="68"/>
      <c r="AJ17" s="68"/>
      <c r="AK17" s="28">
        <f t="shared" si="3"/>
        <v>0.6</v>
      </c>
      <c r="AL17" s="11"/>
      <c r="AM17" s="68"/>
      <c r="AN17" s="68"/>
      <c r="AO17" s="68"/>
      <c r="AP17" s="42">
        <f t="shared" si="4"/>
        <v>0.6</v>
      </c>
      <c r="AQ17" s="87">
        <v>0.3851</v>
      </c>
      <c r="AR17" s="87">
        <f t="shared" si="5"/>
        <v>0.64183333333333337</v>
      </c>
      <c r="AS17" s="77" t="s">
        <v>248</v>
      </c>
    </row>
    <row r="18" spans="1:45" s="29" customFormat="1" ht="259.5" customHeight="1" x14ac:dyDescent="0.25">
      <c r="A18" s="36">
        <v>4</v>
      </c>
      <c r="B18" s="36" t="s">
        <v>48</v>
      </c>
      <c r="C18" s="36" t="s">
        <v>74</v>
      </c>
      <c r="D18" s="36" t="s">
        <v>212</v>
      </c>
      <c r="E18" s="4">
        <f t="shared" si="0"/>
        <v>4.4444444444444481E-2</v>
      </c>
      <c r="F18" s="36" t="s">
        <v>50</v>
      </c>
      <c r="G18" s="36" t="s">
        <v>81</v>
      </c>
      <c r="H18" s="36" t="s">
        <v>82</v>
      </c>
      <c r="I18" s="6">
        <v>0.6</v>
      </c>
      <c r="J18" s="36" t="s">
        <v>53</v>
      </c>
      <c r="K18" s="36" t="s">
        <v>54</v>
      </c>
      <c r="L18" s="6">
        <v>0.15</v>
      </c>
      <c r="M18" s="6">
        <v>0.3</v>
      </c>
      <c r="N18" s="7">
        <v>0.45</v>
      </c>
      <c r="O18" s="7">
        <v>0.6</v>
      </c>
      <c r="P18" s="7">
        <v>0.6</v>
      </c>
      <c r="Q18" s="36" t="s">
        <v>77</v>
      </c>
      <c r="R18" s="36" t="s">
        <v>78</v>
      </c>
      <c r="S18" s="36" t="s">
        <v>79</v>
      </c>
      <c r="T18" s="36" t="s">
        <v>58</v>
      </c>
      <c r="U18" s="36" t="s">
        <v>80</v>
      </c>
      <c r="V18" s="42">
        <f t="shared" si="1"/>
        <v>0.15</v>
      </c>
      <c r="W18" s="45">
        <v>7.2999999999999995E-2</v>
      </c>
      <c r="X18" s="46">
        <f>W18/V18</f>
        <v>0.48666666666666664</v>
      </c>
      <c r="Y18" s="59" t="s">
        <v>188</v>
      </c>
      <c r="Z18" s="59" t="s">
        <v>193</v>
      </c>
      <c r="AA18" s="42">
        <f t="shared" si="6"/>
        <v>0.3</v>
      </c>
      <c r="AB18" s="85">
        <v>0.3785</v>
      </c>
      <c r="AC18" s="87">
        <f t="shared" si="7"/>
        <v>1</v>
      </c>
      <c r="AD18" s="77" t="s">
        <v>250</v>
      </c>
      <c r="AE18" s="79" t="s">
        <v>249</v>
      </c>
      <c r="AF18" s="28">
        <f t="shared" si="2"/>
        <v>0.45</v>
      </c>
      <c r="AG18" s="11"/>
      <c r="AH18" s="68"/>
      <c r="AI18" s="68"/>
      <c r="AJ18" s="68"/>
      <c r="AK18" s="28">
        <f t="shared" si="3"/>
        <v>0.6</v>
      </c>
      <c r="AL18" s="11"/>
      <c r="AM18" s="68"/>
      <c r="AN18" s="68"/>
      <c r="AO18" s="68"/>
      <c r="AP18" s="42">
        <f t="shared" si="4"/>
        <v>0.6</v>
      </c>
      <c r="AQ18" s="53">
        <v>0.3785</v>
      </c>
      <c r="AR18" s="87">
        <f t="shared" si="5"/>
        <v>0.63083333333333336</v>
      </c>
      <c r="AS18" s="77" t="s">
        <v>250</v>
      </c>
    </row>
    <row r="19" spans="1:45" s="29" customFormat="1" ht="90" x14ac:dyDescent="0.25">
      <c r="A19" s="36">
        <v>4</v>
      </c>
      <c r="B19" s="36" t="s">
        <v>48</v>
      </c>
      <c r="C19" s="36" t="s">
        <v>74</v>
      </c>
      <c r="D19" s="36" t="s">
        <v>213</v>
      </c>
      <c r="E19" s="4">
        <f t="shared" si="0"/>
        <v>4.4444444444444481E-2</v>
      </c>
      <c r="F19" s="36" t="s">
        <v>68</v>
      </c>
      <c r="G19" s="36" t="s">
        <v>83</v>
      </c>
      <c r="H19" s="36" t="s">
        <v>84</v>
      </c>
      <c r="I19" s="36"/>
      <c r="J19" s="36" t="s">
        <v>53</v>
      </c>
      <c r="K19" s="36" t="s">
        <v>54</v>
      </c>
      <c r="L19" s="6">
        <v>0.1</v>
      </c>
      <c r="M19" s="6">
        <v>0.25</v>
      </c>
      <c r="N19" s="6">
        <v>0.65</v>
      </c>
      <c r="O19" s="6">
        <v>0.95</v>
      </c>
      <c r="P19" s="6">
        <v>0.95</v>
      </c>
      <c r="Q19" s="36" t="s">
        <v>77</v>
      </c>
      <c r="R19" s="36" t="s">
        <v>78</v>
      </c>
      <c r="S19" s="36" t="s">
        <v>79</v>
      </c>
      <c r="T19" s="36" t="s">
        <v>58</v>
      </c>
      <c r="U19" s="36" t="s">
        <v>85</v>
      </c>
      <c r="V19" s="42">
        <f t="shared" si="1"/>
        <v>0.1</v>
      </c>
      <c r="W19" s="44">
        <v>0.24</v>
      </c>
      <c r="X19" s="46">
        <v>1</v>
      </c>
      <c r="Y19" s="59" t="s">
        <v>189</v>
      </c>
      <c r="Z19" s="59" t="s">
        <v>192</v>
      </c>
      <c r="AA19" s="42">
        <f t="shared" si="6"/>
        <v>0.25</v>
      </c>
      <c r="AB19" s="85">
        <v>0.41410000000000002</v>
      </c>
      <c r="AC19" s="87">
        <f t="shared" si="7"/>
        <v>1</v>
      </c>
      <c r="AD19" s="77" t="s">
        <v>251</v>
      </c>
      <c r="AE19" s="79" t="s">
        <v>249</v>
      </c>
      <c r="AF19" s="28">
        <f t="shared" si="2"/>
        <v>0.65</v>
      </c>
      <c r="AG19" s="11"/>
      <c r="AH19" s="68"/>
      <c r="AI19" s="68"/>
      <c r="AJ19" s="68"/>
      <c r="AK19" s="28">
        <f t="shared" si="3"/>
        <v>0.95</v>
      </c>
      <c r="AL19" s="11"/>
      <c r="AM19" s="68"/>
      <c r="AN19" s="68"/>
      <c r="AO19" s="68"/>
      <c r="AP19" s="42">
        <f t="shared" si="4"/>
        <v>0.95</v>
      </c>
      <c r="AQ19" s="53">
        <v>0.41410000000000002</v>
      </c>
      <c r="AR19" s="87">
        <f t="shared" si="5"/>
        <v>0.43589473684210533</v>
      </c>
      <c r="AS19" s="77" t="s">
        <v>252</v>
      </c>
    </row>
    <row r="20" spans="1:45" s="29" customFormat="1" ht="165" x14ac:dyDescent="0.25">
      <c r="A20" s="36">
        <v>4</v>
      </c>
      <c r="B20" s="36" t="s">
        <v>48</v>
      </c>
      <c r="C20" s="36" t="s">
        <v>74</v>
      </c>
      <c r="D20" s="36" t="s">
        <v>214</v>
      </c>
      <c r="E20" s="4">
        <f t="shared" si="0"/>
        <v>4.4444444444444481E-2</v>
      </c>
      <c r="F20" s="36" t="s">
        <v>50</v>
      </c>
      <c r="G20" s="36" t="s">
        <v>86</v>
      </c>
      <c r="H20" s="36" t="s">
        <v>87</v>
      </c>
      <c r="I20" s="36"/>
      <c r="J20" s="36" t="s">
        <v>53</v>
      </c>
      <c r="K20" s="36" t="s">
        <v>54</v>
      </c>
      <c r="L20" s="6">
        <v>0.02</v>
      </c>
      <c r="M20" s="6">
        <v>0.1</v>
      </c>
      <c r="N20" s="6">
        <v>0.2</v>
      </c>
      <c r="O20" s="6">
        <v>0.4</v>
      </c>
      <c r="P20" s="6">
        <v>0.4</v>
      </c>
      <c r="Q20" s="36" t="s">
        <v>77</v>
      </c>
      <c r="R20" s="36" t="s">
        <v>78</v>
      </c>
      <c r="S20" s="36" t="s">
        <v>79</v>
      </c>
      <c r="T20" s="36" t="s">
        <v>58</v>
      </c>
      <c r="U20" s="36" t="s">
        <v>85</v>
      </c>
      <c r="V20" s="42">
        <f t="shared" si="1"/>
        <v>0.02</v>
      </c>
      <c r="W20" s="44">
        <v>0.11</v>
      </c>
      <c r="X20" s="46">
        <v>1</v>
      </c>
      <c r="Y20" s="59" t="s">
        <v>190</v>
      </c>
      <c r="Z20" s="59" t="s">
        <v>191</v>
      </c>
      <c r="AA20" s="42">
        <f t="shared" si="6"/>
        <v>0.1</v>
      </c>
      <c r="AB20" s="86">
        <v>0.1633</v>
      </c>
      <c r="AC20" s="87">
        <f t="shared" si="7"/>
        <v>1</v>
      </c>
      <c r="AD20" s="78" t="s">
        <v>253</v>
      </c>
      <c r="AE20" s="79" t="s">
        <v>260</v>
      </c>
      <c r="AF20" s="28">
        <f t="shared" si="2"/>
        <v>0.2</v>
      </c>
      <c r="AG20" s="11"/>
      <c r="AH20" s="68"/>
      <c r="AI20" s="68"/>
      <c r="AJ20" s="68"/>
      <c r="AK20" s="28">
        <f t="shared" si="3"/>
        <v>0.4</v>
      </c>
      <c r="AL20" s="11"/>
      <c r="AM20" s="68"/>
      <c r="AN20" s="68"/>
      <c r="AO20" s="68"/>
      <c r="AP20" s="42">
        <f t="shared" si="4"/>
        <v>0.4</v>
      </c>
      <c r="AQ20" s="86">
        <v>0.1633</v>
      </c>
      <c r="AR20" s="87">
        <f t="shared" si="5"/>
        <v>0.40825</v>
      </c>
      <c r="AS20" s="59" t="s">
        <v>254</v>
      </c>
    </row>
    <row r="21" spans="1:45" s="29" customFormat="1" ht="90" x14ac:dyDescent="0.25">
      <c r="A21" s="36">
        <v>4</v>
      </c>
      <c r="B21" s="36" t="s">
        <v>48</v>
      </c>
      <c r="C21" s="36" t="s">
        <v>74</v>
      </c>
      <c r="D21" s="36" t="s">
        <v>215</v>
      </c>
      <c r="E21" s="4">
        <f t="shared" si="0"/>
        <v>4.4444444444444481E-2</v>
      </c>
      <c r="F21" s="36" t="s">
        <v>68</v>
      </c>
      <c r="G21" s="36" t="s">
        <v>88</v>
      </c>
      <c r="H21" s="36" t="s">
        <v>89</v>
      </c>
      <c r="I21" s="36"/>
      <c r="J21" s="36" t="s">
        <v>64</v>
      </c>
      <c r="K21" s="36" t="s">
        <v>54</v>
      </c>
      <c r="L21" s="6">
        <v>0.95</v>
      </c>
      <c r="M21" s="6">
        <v>0.95</v>
      </c>
      <c r="N21" s="6">
        <v>0.95</v>
      </c>
      <c r="O21" s="6">
        <v>0.95</v>
      </c>
      <c r="P21" s="6">
        <v>0.95</v>
      </c>
      <c r="Q21" s="36" t="s">
        <v>77</v>
      </c>
      <c r="R21" s="36" t="s">
        <v>78</v>
      </c>
      <c r="S21" s="36" t="s">
        <v>90</v>
      </c>
      <c r="T21" s="36" t="s">
        <v>58</v>
      </c>
      <c r="U21" s="8" t="s">
        <v>91</v>
      </c>
      <c r="V21" s="42">
        <f t="shared" si="1"/>
        <v>0.95</v>
      </c>
      <c r="W21" s="47">
        <v>0.95599999999999996</v>
      </c>
      <c r="X21" s="46">
        <v>1</v>
      </c>
      <c r="Y21" s="59" t="s">
        <v>92</v>
      </c>
      <c r="Z21" s="59" t="s">
        <v>183</v>
      </c>
      <c r="AA21" s="42">
        <f t="shared" si="6"/>
        <v>0.95</v>
      </c>
      <c r="AB21" s="86">
        <v>0.97509999999999997</v>
      </c>
      <c r="AC21" s="87">
        <f t="shared" si="7"/>
        <v>1</v>
      </c>
      <c r="AD21" s="78" t="s">
        <v>255</v>
      </c>
      <c r="AE21" s="79" t="s">
        <v>259</v>
      </c>
      <c r="AF21" s="28">
        <f t="shared" si="2"/>
        <v>0.95</v>
      </c>
      <c r="AG21" s="11"/>
      <c r="AH21" s="68"/>
      <c r="AI21" s="68"/>
      <c r="AJ21" s="68"/>
      <c r="AK21" s="28">
        <f t="shared" si="3"/>
        <v>0.95</v>
      </c>
      <c r="AL21" s="11"/>
      <c r="AM21" s="68"/>
      <c r="AN21" s="68"/>
      <c r="AO21" s="68"/>
      <c r="AP21" s="42">
        <f t="shared" si="4"/>
        <v>0.95</v>
      </c>
      <c r="AQ21" s="86">
        <f>(W21*25%)+(AB21*25%)</f>
        <v>0.48277499999999995</v>
      </c>
      <c r="AR21" s="87">
        <f t="shared" si="5"/>
        <v>0.50818421052631579</v>
      </c>
      <c r="AS21" s="78" t="s">
        <v>290</v>
      </c>
    </row>
    <row r="22" spans="1:45" s="29" customFormat="1" ht="90" x14ac:dyDescent="0.25">
      <c r="A22" s="36">
        <v>4</v>
      </c>
      <c r="B22" s="36" t="s">
        <v>48</v>
      </c>
      <c r="C22" s="36" t="s">
        <v>74</v>
      </c>
      <c r="D22" s="36" t="s">
        <v>216</v>
      </c>
      <c r="E22" s="4">
        <f t="shared" si="0"/>
        <v>4.4444444444444481E-2</v>
      </c>
      <c r="F22" s="36" t="s">
        <v>50</v>
      </c>
      <c r="G22" s="36" t="s">
        <v>93</v>
      </c>
      <c r="H22" s="36" t="s">
        <v>94</v>
      </c>
      <c r="I22" s="36"/>
      <c r="J22" s="36" t="s">
        <v>64</v>
      </c>
      <c r="K22" s="36" t="s">
        <v>54</v>
      </c>
      <c r="L22" s="6">
        <v>1</v>
      </c>
      <c r="M22" s="6">
        <v>1</v>
      </c>
      <c r="N22" s="6">
        <v>1</v>
      </c>
      <c r="O22" s="6">
        <v>1</v>
      </c>
      <c r="P22" s="6">
        <v>1</v>
      </c>
      <c r="Q22" s="36" t="s">
        <v>77</v>
      </c>
      <c r="R22" s="8" t="s">
        <v>78</v>
      </c>
      <c r="S22" s="8" t="s">
        <v>95</v>
      </c>
      <c r="T22" s="8" t="s">
        <v>58</v>
      </c>
      <c r="U22" s="8" t="s">
        <v>96</v>
      </c>
      <c r="V22" s="42">
        <f t="shared" si="1"/>
        <v>1</v>
      </c>
      <c r="W22" s="44">
        <v>0.92</v>
      </c>
      <c r="X22" s="48">
        <v>0.92</v>
      </c>
      <c r="Y22" s="59" t="s">
        <v>195</v>
      </c>
      <c r="Z22" s="59" t="s">
        <v>97</v>
      </c>
      <c r="AA22" s="42">
        <f t="shared" si="6"/>
        <v>1</v>
      </c>
      <c r="AB22" s="87">
        <v>1.0548999999999999</v>
      </c>
      <c r="AC22" s="87">
        <f t="shared" si="7"/>
        <v>1</v>
      </c>
      <c r="AD22" s="79" t="s">
        <v>256</v>
      </c>
      <c r="AE22" s="79" t="s">
        <v>257</v>
      </c>
      <c r="AF22" s="28">
        <f t="shared" si="2"/>
        <v>1</v>
      </c>
      <c r="AG22" s="11"/>
      <c r="AH22" s="68"/>
      <c r="AI22" s="68"/>
      <c r="AJ22" s="68"/>
      <c r="AK22" s="28">
        <f t="shared" si="3"/>
        <v>1</v>
      </c>
      <c r="AL22" s="11"/>
      <c r="AM22" s="68"/>
      <c r="AN22" s="68"/>
      <c r="AO22" s="68"/>
      <c r="AP22" s="42">
        <f t="shared" si="4"/>
        <v>1</v>
      </c>
      <c r="AQ22" s="53">
        <f>(92%*25%)+(105.49%*25%)</f>
        <v>0.49372499999999997</v>
      </c>
      <c r="AR22" s="87">
        <f t="shared" si="5"/>
        <v>0.49372499999999997</v>
      </c>
      <c r="AS22" s="59" t="s">
        <v>258</v>
      </c>
    </row>
    <row r="23" spans="1:45" s="29" customFormat="1" ht="180" x14ac:dyDescent="0.25">
      <c r="A23" s="36">
        <v>4</v>
      </c>
      <c r="B23" s="36" t="s">
        <v>48</v>
      </c>
      <c r="C23" s="36" t="s">
        <v>74</v>
      </c>
      <c r="D23" s="36" t="s">
        <v>217</v>
      </c>
      <c r="E23" s="4">
        <f t="shared" si="0"/>
        <v>4.4444444444444481E-2</v>
      </c>
      <c r="F23" s="36" t="s">
        <v>50</v>
      </c>
      <c r="G23" s="36" t="s">
        <v>98</v>
      </c>
      <c r="H23" s="36" t="s">
        <v>99</v>
      </c>
      <c r="I23" s="36"/>
      <c r="J23" s="36" t="s">
        <v>64</v>
      </c>
      <c r="K23" s="36" t="s">
        <v>54</v>
      </c>
      <c r="L23" s="6">
        <v>0.95</v>
      </c>
      <c r="M23" s="6">
        <v>0.95</v>
      </c>
      <c r="N23" s="6">
        <v>0.95</v>
      </c>
      <c r="O23" s="6">
        <v>0.95</v>
      </c>
      <c r="P23" s="6">
        <v>0.95</v>
      </c>
      <c r="Q23" s="36" t="s">
        <v>77</v>
      </c>
      <c r="R23" s="36" t="s">
        <v>100</v>
      </c>
      <c r="S23" s="8" t="s">
        <v>95</v>
      </c>
      <c r="T23" s="8" t="s">
        <v>58</v>
      </c>
      <c r="U23" s="8" t="s">
        <v>96</v>
      </c>
      <c r="V23" s="42">
        <f t="shared" si="1"/>
        <v>0.95</v>
      </c>
      <c r="W23" s="47">
        <v>0.88239999999999996</v>
      </c>
      <c r="X23" s="45">
        <f>W23/V23</f>
        <v>0.92884210526315791</v>
      </c>
      <c r="Y23" s="59" t="s">
        <v>196</v>
      </c>
      <c r="Z23" s="59" t="s">
        <v>101</v>
      </c>
      <c r="AA23" s="42">
        <f t="shared" si="6"/>
        <v>0.95</v>
      </c>
      <c r="AB23" s="87">
        <v>1</v>
      </c>
      <c r="AC23" s="87">
        <f t="shared" si="7"/>
        <v>1</v>
      </c>
      <c r="AD23" s="81" t="s">
        <v>233</v>
      </c>
      <c r="AE23" s="81" t="s">
        <v>234</v>
      </c>
      <c r="AF23" s="28">
        <f t="shared" si="2"/>
        <v>0.95</v>
      </c>
      <c r="AG23" s="11"/>
      <c r="AH23" s="68"/>
      <c r="AI23" s="68"/>
      <c r="AJ23" s="68"/>
      <c r="AK23" s="28">
        <f t="shared" si="3"/>
        <v>0.95</v>
      </c>
      <c r="AL23" s="11"/>
      <c r="AM23" s="68"/>
      <c r="AN23" s="68"/>
      <c r="AO23" s="68"/>
      <c r="AP23" s="42">
        <f t="shared" si="4"/>
        <v>0.95</v>
      </c>
      <c r="AQ23" s="55">
        <f>88.2%/4</f>
        <v>0.2205</v>
      </c>
      <c r="AR23" s="87">
        <f t="shared" si="5"/>
        <v>0.23210526315789476</v>
      </c>
      <c r="AS23" s="66" t="s">
        <v>197</v>
      </c>
    </row>
    <row r="24" spans="1:45" s="29" customFormat="1" ht="135" x14ac:dyDescent="0.25">
      <c r="A24" s="36">
        <v>4</v>
      </c>
      <c r="B24" s="36" t="s">
        <v>48</v>
      </c>
      <c r="C24" s="36" t="s">
        <v>102</v>
      </c>
      <c r="D24" s="36" t="s">
        <v>218</v>
      </c>
      <c r="E24" s="4">
        <f t="shared" si="0"/>
        <v>4.4444444444444481E-2</v>
      </c>
      <c r="F24" s="36" t="s">
        <v>68</v>
      </c>
      <c r="G24" s="36" t="s">
        <v>103</v>
      </c>
      <c r="H24" s="36" t="s">
        <v>104</v>
      </c>
      <c r="I24" s="36"/>
      <c r="J24" s="36" t="s">
        <v>105</v>
      </c>
      <c r="K24" s="36" t="s">
        <v>106</v>
      </c>
      <c r="L24" s="9">
        <v>3360</v>
      </c>
      <c r="M24" s="9">
        <v>3360</v>
      </c>
      <c r="N24" s="9">
        <v>3360</v>
      </c>
      <c r="O24" s="9">
        <v>3360</v>
      </c>
      <c r="P24" s="10">
        <f>SUM(L24:O24)</f>
        <v>13440</v>
      </c>
      <c r="Q24" s="36" t="s">
        <v>77</v>
      </c>
      <c r="R24" s="36" t="s">
        <v>230</v>
      </c>
      <c r="S24" s="36" t="s">
        <v>108</v>
      </c>
      <c r="T24" s="36" t="s">
        <v>58</v>
      </c>
      <c r="U24" s="36" t="s">
        <v>108</v>
      </c>
      <c r="V24" s="49">
        <f t="shared" si="1"/>
        <v>3360</v>
      </c>
      <c r="W24" s="43">
        <v>7036</v>
      </c>
      <c r="X24" s="44">
        <v>1</v>
      </c>
      <c r="Y24" s="59" t="s">
        <v>198</v>
      </c>
      <c r="Z24" s="59" t="s">
        <v>109</v>
      </c>
      <c r="AA24" s="49">
        <f t="shared" si="6"/>
        <v>3360</v>
      </c>
      <c r="AB24" s="49">
        <v>15400</v>
      </c>
      <c r="AC24" s="87">
        <f t="shared" si="7"/>
        <v>1</v>
      </c>
      <c r="AD24" s="80" t="s">
        <v>261</v>
      </c>
      <c r="AE24" s="81" t="s">
        <v>262</v>
      </c>
      <c r="AF24" s="9">
        <f t="shared" si="2"/>
        <v>3360</v>
      </c>
      <c r="AG24" s="68"/>
      <c r="AH24" s="68"/>
      <c r="AI24" s="68"/>
      <c r="AJ24" s="68"/>
      <c r="AK24" s="30">
        <f t="shared" si="3"/>
        <v>3360</v>
      </c>
      <c r="AL24" s="11"/>
      <c r="AM24" s="68"/>
      <c r="AN24" s="68"/>
      <c r="AO24" s="68"/>
      <c r="AP24" s="49">
        <f t="shared" si="4"/>
        <v>13440</v>
      </c>
      <c r="AQ24" s="49">
        <v>22436</v>
      </c>
      <c r="AR24" s="87">
        <f t="shared" si="5"/>
        <v>1</v>
      </c>
      <c r="AS24" s="66" t="s">
        <v>263</v>
      </c>
    </row>
    <row r="25" spans="1:45" s="29" customFormat="1" ht="330" x14ac:dyDescent="0.25">
      <c r="A25" s="36">
        <v>4</v>
      </c>
      <c r="B25" s="36" t="s">
        <v>48</v>
      </c>
      <c r="C25" s="36" t="s">
        <v>102</v>
      </c>
      <c r="D25" s="36" t="s">
        <v>219</v>
      </c>
      <c r="E25" s="4">
        <f t="shared" si="0"/>
        <v>4.4444444444444481E-2</v>
      </c>
      <c r="F25" s="36" t="s">
        <v>50</v>
      </c>
      <c r="G25" s="36" t="s">
        <v>110</v>
      </c>
      <c r="H25" s="36" t="s">
        <v>111</v>
      </c>
      <c r="I25" s="36"/>
      <c r="J25" s="36" t="s">
        <v>105</v>
      </c>
      <c r="K25" s="36" t="s">
        <v>107</v>
      </c>
      <c r="L25" s="9">
        <v>1680</v>
      </c>
      <c r="M25" s="9">
        <v>1680</v>
      </c>
      <c r="N25" s="9">
        <v>1680</v>
      </c>
      <c r="O25" s="9">
        <v>1680</v>
      </c>
      <c r="P25" s="10">
        <f>SUM(L25:O25)</f>
        <v>6720</v>
      </c>
      <c r="Q25" s="36" t="s">
        <v>77</v>
      </c>
      <c r="R25" s="39" t="s">
        <v>107</v>
      </c>
      <c r="S25" s="39" t="s">
        <v>108</v>
      </c>
      <c r="T25" s="39" t="s">
        <v>58</v>
      </c>
      <c r="U25" s="39" t="s">
        <v>108</v>
      </c>
      <c r="V25" s="49">
        <f t="shared" si="1"/>
        <v>1680</v>
      </c>
      <c r="W25" s="43">
        <v>2119</v>
      </c>
      <c r="X25" s="44">
        <v>1</v>
      </c>
      <c r="Y25" s="59" t="s">
        <v>199</v>
      </c>
      <c r="Z25" s="59" t="s">
        <v>109</v>
      </c>
      <c r="AA25" s="49">
        <f t="shared" si="6"/>
        <v>1680</v>
      </c>
      <c r="AB25" s="74">
        <v>2895</v>
      </c>
      <c r="AC25" s="87">
        <f t="shared" si="7"/>
        <v>1</v>
      </c>
      <c r="AD25" s="81" t="s">
        <v>264</v>
      </c>
      <c r="AE25" s="81" t="s">
        <v>235</v>
      </c>
      <c r="AF25" s="9">
        <f t="shared" si="2"/>
        <v>1680</v>
      </c>
      <c r="AG25" s="68"/>
      <c r="AH25" s="68"/>
      <c r="AI25" s="68"/>
      <c r="AJ25" s="68"/>
      <c r="AK25" s="30">
        <f t="shared" si="3"/>
        <v>1680</v>
      </c>
      <c r="AL25" s="11"/>
      <c r="AM25" s="68"/>
      <c r="AN25" s="68"/>
      <c r="AO25" s="68"/>
      <c r="AP25" s="49">
        <f t="shared" si="4"/>
        <v>6720</v>
      </c>
      <c r="AQ25" s="56">
        <f>2119+2895</f>
        <v>5014</v>
      </c>
      <c r="AR25" s="87">
        <f t="shared" si="5"/>
        <v>0.74613095238095239</v>
      </c>
      <c r="AS25" s="59" t="s">
        <v>265</v>
      </c>
    </row>
    <row r="26" spans="1:45" s="29" customFormat="1" ht="75" x14ac:dyDescent="0.25">
      <c r="A26" s="36">
        <v>4</v>
      </c>
      <c r="B26" s="36" t="s">
        <v>48</v>
      </c>
      <c r="C26" s="36" t="s">
        <v>102</v>
      </c>
      <c r="D26" s="36" t="s">
        <v>220</v>
      </c>
      <c r="E26" s="4">
        <f t="shared" si="0"/>
        <v>4.4444444444444481E-2</v>
      </c>
      <c r="F26" s="36" t="s">
        <v>50</v>
      </c>
      <c r="G26" s="36" t="s">
        <v>113</v>
      </c>
      <c r="H26" s="36" t="s">
        <v>114</v>
      </c>
      <c r="I26" s="36"/>
      <c r="J26" s="36" t="s">
        <v>105</v>
      </c>
      <c r="K26" s="36" t="s">
        <v>112</v>
      </c>
      <c r="L26" s="11">
        <v>118</v>
      </c>
      <c r="M26" s="11">
        <v>180</v>
      </c>
      <c r="N26" s="11">
        <v>180</v>
      </c>
      <c r="O26" s="11">
        <v>122</v>
      </c>
      <c r="P26" s="10">
        <f t="shared" ref="P26:P31" si="8">SUM(L26:O26)</f>
        <v>600</v>
      </c>
      <c r="Q26" s="36" t="s">
        <v>77</v>
      </c>
      <c r="R26" s="36" t="s">
        <v>115</v>
      </c>
      <c r="S26" s="36" t="s">
        <v>116</v>
      </c>
      <c r="T26" s="36" t="s">
        <v>58</v>
      </c>
      <c r="U26" s="36" t="s">
        <v>116</v>
      </c>
      <c r="V26" s="49">
        <f t="shared" si="1"/>
        <v>118</v>
      </c>
      <c r="W26" s="43">
        <v>29</v>
      </c>
      <c r="X26" s="46">
        <f>W26/V26</f>
        <v>0.24576271186440679</v>
      </c>
      <c r="Y26" s="59" t="s">
        <v>200</v>
      </c>
      <c r="Z26" s="65" t="s">
        <v>117</v>
      </c>
      <c r="AA26" s="49">
        <f t="shared" si="6"/>
        <v>180</v>
      </c>
      <c r="AB26" s="73">
        <v>255</v>
      </c>
      <c r="AC26" s="87">
        <f t="shared" si="7"/>
        <v>1</v>
      </c>
      <c r="AD26" s="81" t="s">
        <v>266</v>
      </c>
      <c r="AE26" s="81" t="s">
        <v>267</v>
      </c>
      <c r="AF26" s="9">
        <f t="shared" si="2"/>
        <v>180</v>
      </c>
      <c r="AG26" s="68"/>
      <c r="AH26" s="68"/>
      <c r="AI26" s="68"/>
      <c r="AJ26" s="68"/>
      <c r="AK26" s="30">
        <f t="shared" si="3"/>
        <v>122</v>
      </c>
      <c r="AL26" s="11"/>
      <c r="AM26" s="68"/>
      <c r="AN26" s="68"/>
      <c r="AO26" s="68"/>
      <c r="AP26" s="49">
        <f t="shared" si="4"/>
        <v>600</v>
      </c>
      <c r="AQ26" s="56">
        <f>29+255</f>
        <v>284</v>
      </c>
      <c r="AR26" s="87">
        <f t="shared" si="5"/>
        <v>0.47333333333333333</v>
      </c>
      <c r="AS26" s="59" t="s">
        <v>268</v>
      </c>
    </row>
    <row r="27" spans="1:45" s="29" customFormat="1" ht="105" x14ac:dyDescent="0.25">
      <c r="A27" s="36">
        <v>4</v>
      </c>
      <c r="B27" s="36" t="s">
        <v>48</v>
      </c>
      <c r="C27" s="36" t="s">
        <v>102</v>
      </c>
      <c r="D27" s="36" t="s">
        <v>269</v>
      </c>
      <c r="E27" s="4">
        <f t="shared" si="0"/>
        <v>4.4444444444444481E-2</v>
      </c>
      <c r="F27" s="36" t="s">
        <v>68</v>
      </c>
      <c r="G27" s="36" t="s">
        <v>118</v>
      </c>
      <c r="H27" s="36" t="s">
        <v>119</v>
      </c>
      <c r="I27" s="36"/>
      <c r="J27" s="36" t="s">
        <v>105</v>
      </c>
      <c r="K27" s="36" t="s">
        <v>115</v>
      </c>
      <c r="L27" s="11">
        <v>224</v>
      </c>
      <c r="M27" s="11">
        <v>0</v>
      </c>
      <c r="N27" s="11">
        <v>300</v>
      </c>
      <c r="O27" s="11">
        <v>321</v>
      </c>
      <c r="P27" s="10">
        <f>SUM(L27:O27)</f>
        <v>845</v>
      </c>
      <c r="Q27" s="36" t="s">
        <v>77</v>
      </c>
      <c r="R27" s="39" t="s">
        <v>115</v>
      </c>
      <c r="S27" s="36" t="s">
        <v>116</v>
      </c>
      <c r="T27" s="36" t="s">
        <v>58</v>
      </c>
      <c r="U27" s="36" t="s">
        <v>116</v>
      </c>
      <c r="V27" s="49">
        <f t="shared" si="1"/>
        <v>224</v>
      </c>
      <c r="W27" s="43">
        <v>0</v>
      </c>
      <c r="X27" s="44">
        <v>0</v>
      </c>
      <c r="Y27" s="59" t="s">
        <v>121</v>
      </c>
      <c r="Z27" s="59" t="s">
        <v>201</v>
      </c>
      <c r="AA27" s="49">
        <v>0</v>
      </c>
      <c r="AB27" s="73">
        <v>172</v>
      </c>
      <c r="AC27" s="87">
        <v>1</v>
      </c>
      <c r="AD27" s="81" t="s">
        <v>270</v>
      </c>
      <c r="AE27" s="81" t="s">
        <v>236</v>
      </c>
      <c r="AF27" s="9">
        <f t="shared" si="2"/>
        <v>300</v>
      </c>
      <c r="AG27" s="68"/>
      <c r="AH27" s="68"/>
      <c r="AI27" s="68"/>
      <c r="AJ27" s="68"/>
      <c r="AK27" s="30">
        <f t="shared" si="3"/>
        <v>321</v>
      </c>
      <c r="AL27" s="11"/>
      <c r="AM27" s="68"/>
      <c r="AN27" s="68"/>
      <c r="AO27" s="68"/>
      <c r="AP27" s="49">
        <f t="shared" si="4"/>
        <v>845</v>
      </c>
      <c r="AQ27" s="56">
        <v>172</v>
      </c>
      <c r="AR27" s="87">
        <f t="shared" si="5"/>
        <v>0.20355029585798817</v>
      </c>
      <c r="AS27" s="81" t="s">
        <v>270</v>
      </c>
    </row>
    <row r="28" spans="1:45" s="29" customFormat="1" ht="409.5" x14ac:dyDescent="0.25">
      <c r="A28" s="36">
        <v>4</v>
      </c>
      <c r="B28" s="36" t="s">
        <v>48</v>
      </c>
      <c r="C28" s="36" t="s">
        <v>102</v>
      </c>
      <c r="D28" s="36" t="s">
        <v>221</v>
      </c>
      <c r="E28" s="4">
        <f t="shared" si="0"/>
        <v>4.4444444444444481E-2</v>
      </c>
      <c r="F28" s="36" t="s">
        <v>68</v>
      </c>
      <c r="G28" s="36" t="s">
        <v>122</v>
      </c>
      <c r="H28" s="36" t="s">
        <v>123</v>
      </c>
      <c r="I28" s="36"/>
      <c r="J28" s="36" t="s">
        <v>105</v>
      </c>
      <c r="K28" s="36" t="s">
        <v>124</v>
      </c>
      <c r="L28" s="11">
        <v>24</v>
      </c>
      <c r="M28" s="11">
        <v>30</v>
      </c>
      <c r="N28" s="11">
        <v>30</v>
      </c>
      <c r="O28" s="11">
        <v>28</v>
      </c>
      <c r="P28" s="10">
        <f t="shared" si="8"/>
        <v>112</v>
      </c>
      <c r="Q28" s="36" t="s">
        <v>77</v>
      </c>
      <c r="R28" s="36" t="s">
        <v>120</v>
      </c>
      <c r="S28" s="36" t="s">
        <v>125</v>
      </c>
      <c r="T28" s="36" t="s">
        <v>58</v>
      </c>
      <c r="U28" s="36" t="s">
        <v>120</v>
      </c>
      <c r="V28" s="49">
        <f t="shared" si="1"/>
        <v>24</v>
      </c>
      <c r="W28" s="43">
        <v>24</v>
      </c>
      <c r="X28" s="46">
        <f>W28/V28</f>
        <v>1</v>
      </c>
      <c r="Y28" s="59" t="s">
        <v>202</v>
      </c>
      <c r="Z28" s="65" t="s">
        <v>126</v>
      </c>
      <c r="AA28" s="49">
        <f t="shared" si="6"/>
        <v>30</v>
      </c>
      <c r="AB28" s="73">
        <v>30</v>
      </c>
      <c r="AC28" s="87">
        <f t="shared" si="7"/>
        <v>1</v>
      </c>
      <c r="AD28" s="81" t="s">
        <v>237</v>
      </c>
      <c r="AE28" s="81" t="s">
        <v>238</v>
      </c>
      <c r="AF28" s="9">
        <f t="shared" si="2"/>
        <v>30</v>
      </c>
      <c r="AG28" s="68"/>
      <c r="AH28" s="68"/>
      <c r="AI28" s="68"/>
      <c r="AJ28" s="68"/>
      <c r="AK28" s="30">
        <f t="shared" si="3"/>
        <v>28</v>
      </c>
      <c r="AL28" s="11"/>
      <c r="AM28" s="68"/>
      <c r="AN28" s="68"/>
      <c r="AO28" s="68"/>
      <c r="AP28" s="49">
        <f t="shared" si="4"/>
        <v>112</v>
      </c>
      <c r="AQ28" s="56">
        <v>54</v>
      </c>
      <c r="AR28" s="87">
        <f>IF(AQ28/AP28&gt;100%,100%,AQ28/AP28)</f>
        <v>0.48214285714285715</v>
      </c>
      <c r="AS28" s="66" t="s">
        <v>271</v>
      </c>
    </row>
    <row r="29" spans="1:45" s="29" customFormat="1" ht="409.5" x14ac:dyDescent="0.25">
      <c r="A29" s="36">
        <v>4</v>
      </c>
      <c r="B29" s="36" t="s">
        <v>48</v>
      </c>
      <c r="C29" s="36" t="s">
        <v>102</v>
      </c>
      <c r="D29" s="36" t="s">
        <v>222</v>
      </c>
      <c r="E29" s="4">
        <f t="shared" si="0"/>
        <v>4.4444444444444481E-2</v>
      </c>
      <c r="F29" s="36" t="s">
        <v>68</v>
      </c>
      <c r="G29" s="36" t="s">
        <v>127</v>
      </c>
      <c r="H29" s="36" t="s">
        <v>128</v>
      </c>
      <c r="I29" s="36"/>
      <c r="J29" s="36" t="s">
        <v>105</v>
      </c>
      <c r="K29" s="36" t="s">
        <v>124</v>
      </c>
      <c r="L29" s="11">
        <v>22</v>
      </c>
      <c r="M29" s="11">
        <v>36</v>
      </c>
      <c r="N29" s="11">
        <v>36</v>
      </c>
      <c r="O29" s="11">
        <v>32</v>
      </c>
      <c r="P29" s="10">
        <f t="shared" si="8"/>
        <v>126</v>
      </c>
      <c r="Q29" s="36" t="s">
        <v>77</v>
      </c>
      <c r="R29" s="36" t="s">
        <v>120</v>
      </c>
      <c r="S29" s="36" t="s">
        <v>125</v>
      </c>
      <c r="T29" s="36" t="s">
        <v>58</v>
      </c>
      <c r="U29" s="36" t="s">
        <v>120</v>
      </c>
      <c r="V29" s="49">
        <f t="shared" si="1"/>
        <v>22</v>
      </c>
      <c r="W29" s="43">
        <v>8</v>
      </c>
      <c r="X29" s="46">
        <f t="shared" ref="X29" si="9">W29/V29</f>
        <v>0.36363636363636365</v>
      </c>
      <c r="Y29" s="59" t="s">
        <v>129</v>
      </c>
      <c r="Z29" s="65" t="s">
        <v>130</v>
      </c>
      <c r="AA29" s="49">
        <f t="shared" si="6"/>
        <v>36</v>
      </c>
      <c r="AB29" s="73">
        <v>53</v>
      </c>
      <c r="AC29" s="87">
        <f t="shared" si="7"/>
        <v>1</v>
      </c>
      <c r="AD29" s="82" t="s">
        <v>239</v>
      </c>
      <c r="AE29" s="81" t="s">
        <v>240</v>
      </c>
      <c r="AF29" s="9">
        <f t="shared" si="2"/>
        <v>36</v>
      </c>
      <c r="AG29" s="68"/>
      <c r="AH29" s="68"/>
      <c r="AI29" s="68"/>
      <c r="AJ29" s="68"/>
      <c r="AK29" s="30">
        <f t="shared" si="3"/>
        <v>32</v>
      </c>
      <c r="AL29" s="11"/>
      <c r="AM29" s="68"/>
      <c r="AN29" s="68"/>
      <c r="AO29" s="68"/>
      <c r="AP29" s="49">
        <f t="shared" si="4"/>
        <v>126</v>
      </c>
      <c r="AQ29" s="56">
        <f>8+53</f>
        <v>61</v>
      </c>
      <c r="AR29" s="87">
        <f t="shared" si="5"/>
        <v>0.48412698412698413</v>
      </c>
      <c r="AS29" s="66" t="s">
        <v>272</v>
      </c>
    </row>
    <row r="30" spans="1:45" s="29" customFormat="1" ht="285" x14ac:dyDescent="0.25">
      <c r="A30" s="36">
        <v>4</v>
      </c>
      <c r="B30" s="36" t="s">
        <v>48</v>
      </c>
      <c r="C30" s="36" t="s">
        <v>102</v>
      </c>
      <c r="D30" s="36" t="s">
        <v>223</v>
      </c>
      <c r="E30" s="4">
        <f t="shared" si="0"/>
        <v>4.4444444444444481E-2</v>
      </c>
      <c r="F30" s="36" t="s">
        <v>68</v>
      </c>
      <c r="G30" s="36" t="s">
        <v>131</v>
      </c>
      <c r="H30" s="36" t="s">
        <v>132</v>
      </c>
      <c r="I30" s="36"/>
      <c r="J30" s="36" t="s">
        <v>105</v>
      </c>
      <c r="K30" s="36" t="s">
        <v>124</v>
      </c>
      <c r="L30" s="11">
        <v>8</v>
      </c>
      <c r="M30" s="11">
        <v>9</v>
      </c>
      <c r="N30" s="11">
        <v>9</v>
      </c>
      <c r="O30" s="11">
        <v>8</v>
      </c>
      <c r="P30" s="10">
        <f t="shared" si="8"/>
        <v>34</v>
      </c>
      <c r="Q30" s="36" t="s">
        <v>77</v>
      </c>
      <c r="R30" s="36" t="s">
        <v>120</v>
      </c>
      <c r="S30" s="36" t="s">
        <v>125</v>
      </c>
      <c r="T30" s="36" t="s">
        <v>58</v>
      </c>
      <c r="U30" s="36" t="s">
        <v>120</v>
      </c>
      <c r="V30" s="49">
        <f t="shared" si="1"/>
        <v>8</v>
      </c>
      <c r="W30" s="43">
        <v>0</v>
      </c>
      <c r="X30" s="44">
        <v>0</v>
      </c>
      <c r="Y30" s="59" t="s">
        <v>133</v>
      </c>
      <c r="Z30" s="59" t="s">
        <v>201</v>
      </c>
      <c r="AA30" s="49">
        <f t="shared" si="6"/>
        <v>9</v>
      </c>
      <c r="AB30" s="73">
        <v>17</v>
      </c>
      <c r="AC30" s="87">
        <f t="shared" si="7"/>
        <v>1</v>
      </c>
      <c r="AD30" s="81" t="s">
        <v>241</v>
      </c>
      <c r="AE30" s="81" t="s">
        <v>242</v>
      </c>
      <c r="AF30" s="9">
        <f t="shared" si="2"/>
        <v>9</v>
      </c>
      <c r="AG30" s="68"/>
      <c r="AH30" s="68"/>
      <c r="AI30" s="68"/>
      <c r="AJ30" s="68"/>
      <c r="AK30" s="30">
        <f t="shared" si="3"/>
        <v>8</v>
      </c>
      <c r="AL30" s="11"/>
      <c r="AM30" s="68"/>
      <c r="AN30" s="68"/>
      <c r="AO30" s="68"/>
      <c r="AP30" s="49">
        <f t="shared" si="4"/>
        <v>34</v>
      </c>
      <c r="AQ30" s="56">
        <v>17</v>
      </c>
      <c r="AR30" s="87">
        <f t="shared" si="5"/>
        <v>0.5</v>
      </c>
      <c r="AS30" s="81" t="s">
        <v>241</v>
      </c>
    </row>
    <row r="31" spans="1:45" s="29" customFormat="1" ht="135" x14ac:dyDescent="0.25">
      <c r="A31" s="36">
        <v>4</v>
      </c>
      <c r="B31" s="36" t="s">
        <v>48</v>
      </c>
      <c r="C31" s="36" t="s">
        <v>102</v>
      </c>
      <c r="D31" s="36" t="s">
        <v>224</v>
      </c>
      <c r="E31" s="4">
        <f t="shared" si="0"/>
        <v>4.4444444444444481E-2</v>
      </c>
      <c r="F31" s="36" t="s">
        <v>68</v>
      </c>
      <c r="G31" s="36" t="s">
        <v>134</v>
      </c>
      <c r="H31" s="36" t="s">
        <v>135</v>
      </c>
      <c r="I31" s="36"/>
      <c r="J31" s="36" t="s">
        <v>105</v>
      </c>
      <c r="K31" s="36" t="s">
        <v>124</v>
      </c>
      <c r="L31" s="11">
        <v>2</v>
      </c>
      <c r="M31" s="11">
        <v>3</v>
      </c>
      <c r="N31" s="11">
        <v>3</v>
      </c>
      <c r="O31" s="11">
        <v>2</v>
      </c>
      <c r="P31" s="10">
        <f t="shared" si="8"/>
        <v>10</v>
      </c>
      <c r="Q31" s="36" t="s">
        <v>77</v>
      </c>
      <c r="R31" s="36" t="s">
        <v>136</v>
      </c>
      <c r="S31" s="36" t="s">
        <v>125</v>
      </c>
      <c r="T31" s="36" t="s">
        <v>58</v>
      </c>
      <c r="U31" s="36" t="s">
        <v>137</v>
      </c>
      <c r="V31" s="49">
        <f t="shared" si="1"/>
        <v>2</v>
      </c>
      <c r="W31" s="43">
        <v>1</v>
      </c>
      <c r="X31" s="46">
        <f>W31/V31</f>
        <v>0.5</v>
      </c>
      <c r="Y31" s="59" t="s">
        <v>138</v>
      </c>
      <c r="Z31" s="59" t="s">
        <v>139</v>
      </c>
      <c r="AA31" s="49">
        <f t="shared" si="6"/>
        <v>3</v>
      </c>
      <c r="AB31" s="74">
        <v>4</v>
      </c>
      <c r="AC31" s="87">
        <f t="shared" si="7"/>
        <v>1</v>
      </c>
      <c r="AD31" s="83" t="s">
        <v>243</v>
      </c>
      <c r="AE31" s="81" t="s">
        <v>244</v>
      </c>
      <c r="AF31" s="9">
        <f t="shared" si="2"/>
        <v>3</v>
      </c>
      <c r="AG31" s="68"/>
      <c r="AH31" s="68"/>
      <c r="AI31" s="68"/>
      <c r="AJ31" s="68"/>
      <c r="AK31" s="30">
        <f t="shared" si="3"/>
        <v>2</v>
      </c>
      <c r="AL31" s="11"/>
      <c r="AM31" s="68"/>
      <c r="AN31" s="68"/>
      <c r="AO31" s="68"/>
      <c r="AP31" s="49">
        <f t="shared" si="4"/>
        <v>10</v>
      </c>
      <c r="AQ31" s="56">
        <v>5</v>
      </c>
      <c r="AR31" s="87">
        <f t="shared" si="5"/>
        <v>0.5</v>
      </c>
      <c r="AS31" s="66" t="s">
        <v>273</v>
      </c>
    </row>
    <row r="32" spans="1:45" s="31" customFormat="1" ht="15.75" x14ac:dyDescent="0.25">
      <c r="A32" s="12"/>
      <c r="B32" s="12"/>
      <c r="C32" s="12"/>
      <c r="D32" s="13" t="s">
        <v>140</v>
      </c>
      <c r="E32" s="14">
        <f>SUM(E14:E31)</f>
        <v>0.80000000000000093</v>
      </c>
      <c r="F32" s="12"/>
      <c r="G32" s="12"/>
      <c r="H32" s="12"/>
      <c r="I32" s="12"/>
      <c r="J32" s="12"/>
      <c r="K32" s="12"/>
      <c r="L32" s="14"/>
      <c r="M32" s="14"/>
      <c r="N32" s="14"/>
      <c r="O32" s="14"/>
      <c r="P32" s="14"/>
      <c r="Q32" s="12"/>
      <c r="R32" s="12"/>
      <c r="S32" s="12"/>
      <c r="T32" s="12"/>
      <c r="U32" s="12"/>
      <c r="V32" s="105"/>
      <c r="W32" s="105"/>
      <c r="X32" s="105">
        <f>AVERAGE(X14:X31)*80%</f>
        <v>0.52224539237152967</v>
      </c>
      <c r="Y32" s="60"/>
      <c r="Z32" s="60"/>
      <c r="AA32" s="92"/>
      <c r="AB32" s="115"/>
      <c r="AC32" s="111">
        <f>AVERAGE(AC14:AC31)*80%</f>
        <v>0.77603529411764705</v>
      </c>
      <c r="AD32" s="89"/>
      <c r="AE32" s="89"/>
      <c r="AF32" s="88"/>
      <c r="AG32" s="88" t="e">
        <f>AVERAGE(AG14:AG31)</f>
        <v>#DIV/0!</v>
      </c>
      <c r="AH32" s="90"/>
      <c r="AI32" s="90"/>
      <c r="AJ32" s="90"/>
      <c r="AK32" s="91"/>
      <c r="AL32" s="91" t="e">
        <f>AVERAGE(AL14:AL31)</f>
        <v>#DIV/0!</v>
      </c>
      <c r="AM32" s="90"/>
      <c r="AN32" s="90"/>
      <c r="AO32" s="90"/>
      <c r="AP32" s="92"/>
      <c r="AQ32" s="92"/>
      <c r="AR32" s="111">
        <f>AVERAGE(AR14:AR31)*80%</f>
        <v>0.35539601333489323</v>
      </c>
      <c r="AS32" s="93"/>
    </row>
    <row r="33" spans="1:45" ht="147" customHeight="1" x14ac:dyDescent="0.25">
      <c r="A33" s="15">
        <v>7</v>
      </c>
      <c r="B33" s="15" t="s">
        <v>141</v>
      </c>
      <c r="C33" s="15" t="s">
        <v>142</v>
      </c>
      <c r="D33" s="15" t="s">
        <v>225</v>
      </c>
      <c r="E33" s="16">
        <v>0.04</v>
      </c>
      <c r="F33" s="15" t="s">
        <v>143</v>
      </c>
      <c r="G33" s="15" t="s">
        <v>144</v>
      </c>
      <c r="H33" s="15" t="s">
        <v>145</v>
      </c>
      <c r="I33" s="15"/>
      <c r="J33" s="17" t="s">
        <v>146</v>
      </c>
      <c r="K33" s="17" t="s">
        <v>147</v>
      </c>
      <c r="L33" s="18">
        <v>0</v>
      </c>
      <c r="M33" s="18">
        <v>0.8</v>
      </c>
      <c r="N33" s="18">
        <v>0</v>
      </c>
      <c r="O33" s="18">
        <v>0.8</v>
      </c>
      <c r="P33" s="18">
        <v>0.8</v>
      </c>
      <c r="Q33" s="15" t="s">
        <v>77</v>
      </c>
      <c r="R33" s="15" t="s">
        <v>148</v>
      </c>
      <c r="S33" s="15" t="s">
        <v>149</v>
      </c>
      <c r="T33" s="15" t="s">
        <v>150</v>
      </c>
      <c r="U33" s="15" t="s">
        <v>151</v>
      </c>
      <c r="V33" s="50" t="s">
        <v>203</v>
      </c>
      <c r="W33" s="50" t="s">
        <v>203</v>
      </c>
      <c r="X33" s="50" t="s">
        <v>203</v>
      </c>
      <c r="Y33" s="61" t="s">
        <v>204</v>
      </c>
      <c r="Z33" s="61" t="s">
        <v>203</v>
      </c>
      <c r="AA33" s="50">
        <f t="shared" si="6"/>
        <v>0.8</v>
      </c>
      <c r="AB33" s="116">
        <v>0.73</v>
      </c>
      <c r="AC33" s="113">
        <f t="shared" si="7"/>
        <v>0.91249999999999998</v>
      </c>
      <c r="AD33" s="62" t="s">
        <v>274</v>
      </c>
      <c r="AE33" s="84" t="s">
        <v>275</v>
      </c>
      <c r="AF33" s="16">
        <f t="shared" si="2"/>
        <v>0</v>
      </c>
      <c r="AG33" s="15"/>
      <c r="AH33" s="15"/>
      <c r="AI33" s="15"/>
      <c r="AJ33" s="15"/>
      <c r="AK33" s="16">
        <f t="shared" si="3"/>
        <v>0.8</v>
      </c>
      <c r="AL33" s="32"/>
      <c r="AM33" s="15"/>
      <c r="AN33" s="15"/>
      <c r="AO33" s="15"/>
      <c r="AP33" s="51">
        <f t="shared" si="4"/>
        <v>0.8</v>
      </c>
      <c r="AQ33" s="52">
        <f>(73%*50%)</f>
        <v>0.36499999999999999</v>
      </c>
      <c r="AR33" s="52">
        <f t="shared" si="5"/>
        <v>0.45624999999999999</v>
      </c>
      <c r="AS33" s="62" t="s">
        <v>286</v>
      </c>
    </row>
    <row r="34" spans="1:45" ht="120" x14ac:dyDescent="0.25">
      <c r="A34" s="15">
        <v>7</v>
      </c>
      <c r="B34" s="15" t="s">
        <v>141</v>
      </c>
      <c r="C34" s="15" t="s">
        <v>142</v>
      </c>
      <c r="D34" s="15" t="s">
        <v>226</v>
      </c>
      <c r="E34" s="16">
        <v>0.04</v>
      </c>
      <c r="F34" s="15" t="s">
        <v>143</v>
      </c>
      <c r="G34" s="15" t="s">
        <v>152</v>
      </c>
      <c r="H34" s="15" t="s">
        <v>184</v>
      </c>
      <c r="I34" s="15"/>
      <c r="J34" s="17" t="s">
        <v>146</v>
      </c>
      <c r="K34" s="17" t="s">
        <v>153</v>
      </c>
      <c r="L34" s="19">
        <v>1</v>
      </c>
      <c r="M34" s="20">
        <v>1</v>
      </c>
      <c r="N34" s="20">
        <v>1</v>
      </c>
      <c r="O34" s="20">
        <v>1</v>
      </c>
      <c r="P34" s="20">
        <v>1</v>
      </c>
      <c r="Q34" s="15" t="s">
        <v>77</v>
      </c>
      <c r="R34" s="15" t="s">
        <v>154</v>
      </c>
      <c r="S34" s="15" t="s">
        <v>155</v>
      </c>
      <c r="T34" s="15" t="s">
        <v>156</v>
      </c>
      <c r="U34" s="15" t="s">
        <v>157</v>
      </c>
      <c r="V34" s="50">
        <f>L34</f>
        <v>1</v>
      </c>
      <c r="W34" s="51">
        <v>1</v>
      </c>
      <c r="X34" s="51">
        <v>1</v>
      </c>
      <c r="Y34" s="62" t="s">
        <v>205</v>
      </c>
      <c r="Z34" s="62"/>
      <c r="AA34" s="50">
        <f t="shared" si="6"/>
        <v>1</v>
      </c>
      <c r="AB34" s="116">
        <v>0.75</v>
      </c>
      <c r="AC34" s="113">
        <f t="shared" si="7"/>
        <v>0.75</v>
      </c>
      <c r="AD34" s="84" t="s">
        <v>277</v>
      </c>
      <c r="AE34" s="84" t="s">
        <v>276</v>
      </c>
      <c r="AF34" s="16">
        <f t="shared" si="2"/>
        <v>1</v>
      </c>
      <c r="AG34" s="15"/>
      <c r="AH34" s="15"/>
      <c r="AI34" s="15"/>
      <c r="AJ34" s="15"/>
      <c r="AK34" s="16">
        <f t="shared" si="3"/>
        <v>1</v>
      </c>
      <c r="AL34" s="32"/>
      <c r="AM34" s="15"/>
      <c r="AN34" s="15"/>
      <c r="AO34" s="15"/>
      <c r="AP34" s="51">
        <f t="shared" si="4"/>
        <v>1</v>
      </c>
      <c r="AQ34" s="119">
        <f>(100%*25%)+(75%*25%)</f>
        <v>0.4375</v>
      </c>
      <c r="AR34" s="119">
        <f t="shared" si="5"/>
        <v>0.4375</v>
      </c>
      <c r="AS34" s="84" t="s">
        <v>277</v>
      </c>
    </row>
    <row r="35" spans="1:45" ht="135" x14ac:dyDescent="0.25">
      <c r="A35" s="15">
        <v>7</v>
      </c>
      <c r="B35" s="15" t="s">
        <v>141</v>
      </c>
      <c r="C35" s="15" t="s">
        <v>158</v>
      </c>
      <c r="D35" s="15" t="s">
        <v>227</v>
      </c>
      <c r="E35" s="16">
        <v>0.04</v>
      </c>
      <c r="F35" s="15" t="s">
        <v>143</v>
      </c>
      <c r="G35" s="15" t="s">
        <v>159</v>
      </c>
      <c r="H35" s="15" t="s">
        <v>160</v>
      </c>
      <c r="I35" s="15"/>
      <c r="J35" s="17" t="s">
        <v>146</v>
      </c>
      <c r="K35" s="17" t="s">
        <v>161</v>
      </c>
      <c r="L35" s="19">
        <v>0</v>
      </c>
      <c r="M35" s="20">
        <v>1</v>
      </c>
      <c r="N35" s="20">
        <v>1</v>
      </c>
      <c r="O35" s="20">
        <v>1</v>
      </c>
      <c r="P35" s="20">
        <v>1</v>
      </c>
      <c r="Q35" s="15" t="s">
        <v>77</v>
      </c>
      <c r="R35" s="15" t="s">
        <v>162</v>
      </c>
      <c r="S35" s="15" t="s">
        <v>163</v>
      </c>
      <c r="T35" s="15" t="s">
        <v>164</v>
      </c>
      <c r="U35" s="15" t="s">
        <v>165</v>
      </c>
      <c r="V35" s="50" t="s">
        <v>203</v>
      </c>
      <c r="W35" s="50" t="s">
        <v>203</v>
      </c>
      <c r="X35" s="50" t="s">
        <v>203</v>
      </c>
      <c r="Y35" s="61" t="s">
        <v>204</v>
      </c>
      <c r="Z35" s="62" t="s">
        <v>203</v>
      </c>
      <c r="AA35" s="50">
        <f t="shared" si="6"/>
        <v>1</v>
      </c>
      <c r="AB35" s="116">
        <v>0.94779999999999998</v>
      </c>
      <c r="AC35" s="113">
        <f t="shared" si="7"/>
        <v>0.94779999999999998</v>
      </c>
      <c r="AD35" s="84" t="s">
        <v>287</v>
      </c>
      <c r="AE35" s="84" t="s">
        <v>278</v>
      </c>
      <c r="AF35" s="16">
        <f t="shared" si="2"/>
        <v>1</v>
      </c>
      <c r="AG35" s="15"/>
      <c r="AH35" s="15"/>
      <c r="AI35" s="15"/>
      <c r="AJ35" s="15"/>
      <c r="AK35" s="16">
        <f t="shared" si="3"/>
        <v>1</v>
      </c>
      <c r="AL35" s="32"/>
      <c r="AM35" s="15"/>
      <c r="AN35" s="15"/>
      <c r="AO35" s="15"/>
      <c r="AP35" s="51">
        <f t="shared" si="4"/>
        <v>1</v>
      </c>
      <c r="AQ35" s="52">
        <f>(94.78%*33.3%)</f>
        <v>0.31561739999999994</v>
      </c>
      <c r="AR35" s="52">
        <f t="shared" si="5"/>
        <v>0.31561739999999994</v>
      </c>
      <c r="AS35" s="84" t="s">
        <v>287</v>
      </c>
    </row>
    <row r="36" spans="1:45" ht="105" x14ac:dyDescent="0.25">
      <c r="A36" s="15">
        <v>7</v>
      </c>
      <c r="B36" s="15" t="s">
        <v>141</v>
      </c>
      <c r="C36" s="15" t="s">
        <v>142</v>
      </c>
      <c r="D36" s="15" t="s">
        <v>228</v>
      </c>
      <c r="E36" s="16">
        <v>0.04</v>
      </c>
      <c r="F36" s="15" t="s">
        <v>143</v>
      </c>
      <c r="G36" s="15" t="s">
        <v>166</v>
      </c>
      <c r="H36" s="15" t="s">
        <v>167</v>
      </c>
      <c r="I36" s="15"/>
      <c r="J36" s="17" t="s">
        <v>146</v>
      </c>
      <c r="K36" s="17" t="s">
        <v>168</v>
      </c>
      <c r="L36" s="19">
        <v>0</v>
      </c>
      <c r="M36" s="20">
        <v>1</v>
      </c>
      <c r="N36" s="20">
        <v>1</v>
      </c>
      <c r="O36" s="20">
        <v>0</v>
      </c>
      <c r="P36" s="20">
        <v>1</v>
      </c>
      <c r="Q36" s="15" t="s">
        <v>77</v>
      </c>
      <c r="R36" s="15" t="s">
        <v>169</v>
      </c>
      <c r="S36" s="15" t="s">
        <v>170</v>
      </c>
      <c r="T36" s="15" t="s">
        <v>156</v>
      </c>
      <c r="U36" s="15" t="s">
        <v>170</v>
      </c>
      <c r="V36" s="50" t="s">
        <v>203</v>
      </c>
      <c r="W36" s="50" t="s">
        <v>203</v>
      </c>
      <c r="X36" s="50" t="s">
        <v>203</v>
      </c>
      <c r="Y36" s="61" t="s">
        <v>204</v>
      </c>
      <c r="Z36" s="62" t="s">
        <v>203</v>
      </c>
      <c r="AA36" s="50">
        <f t="shared" si="6"/>
        <v>1</v>
      </c>
      <c r="AB36" s="114">
        <v>1</v>
      </c>
      <c r="AC36" s="114">
        <f t="shared" si="7"/>
        <v>1</v>
      </c>
      <c r="AD36" s="94" t="s">
        <v>279</v>
      </c>
      <c r="AE36" s="94" t="s">
        <v>280</v>
      </c>
      <c r="AF36" s="16">
        <f t="shared" si="2"/>
        <v>1</v>
      </c>
      <c r="AG36" s="15"/>
      <c r="AH36" s="15"/>
      <c r="AI36" s="15"/>
      <c r="AJ36" s="15"/>
      <c r="AK36" s="16">
        <f t="shared" si="3"/>
        <v>0</v>
      </c>
      <c r="AL36" s="32"/>
      <c r="AM36" s="15"/>
      <c r="AN36" s="15"/>
      <c r="AO36" s="15"/>
      <c r="AP36" s="51">
        <f t="shared" si="4"/>
        <v>1</v>
      </c>
      <c r="AQ36" s="52">
        <v>0.5</v>
      </c>
      <c r="AR36" s="52">
        <f t="shared" si="5"/>
        <v>0.5</v>
      </c>
      <c r="AS36" s="94" t="s">
        <v>279</v>
      </c>
    </row>
    <row r="37" spans="1:45" ht="120" x14ac:dyDescent="0.25">
      <c r="A37" s="15">
        <v>5</v>
      </c>
      <c r="B37" s="15" t="s">
        <v>171</v>
      </c>
      <c r="C37" s="15" t="s">
        <v>172</v>
      </c>
      <c r="D37" s="15" t="s">
        <v>229</v>
      </c>
      <c r="E37" s="16">
        <v>0.04</v>
      </c>
      <c r="F37" s="15" t="s">
        <v>143</v>
      </c>
      <c r="G37" s="15" t="s">
        <v>173</v>
      </c>
      <c r="H37" s="15" t="s">
        <v>174</v>
      </c>
      <c r="I37" s="15"/>
      <c r="J37" s="17" t="s">
        <v>175</v>
      </c>
      <c r="K37" s="17" t="s">
        <v>176</v>
      </c>
      <c r="L37" s="18">
        <v>0.33</v>
      </c>
      <c r="M37" s="18">
        <v>0.67</v>
      </c>
      <c r="N37" s="18">
        <v>1</v>
      </c>
      <c r="O37" s="18">
        <v>0</v>
      </c>
      <c r="P37" s="18">
        <v>1</v>
      </c>
      <c r="Q37" s="15" t="s">
        <v>77</v>
      </c>
      <c r="R37" s="15" t="s">
        <v>177</v>
      </c>
      <c r="S37" s="15" t="s">
        <v>178</v>
      </c>
      <c r="T37" s="15" t="s">
        <v>179</v>
      </c>
      <c r="U37" s="15" t="s">
        <v>178</v>
      </c>
      <c r="V37" s="50">
        <f>L37</f>
        <v>0.33</v>
      </c>
      <c r="W37" s="52">
        <v>0.92969999999999997</v>
      </c>
      <c r="X37" s="51">
        <v>1</v>
      </c>
      <c r="Y37" s="62" t="s">
        <v>206</v>
      </c>
      <c r="Z37" s="62" t="s">
        <v>207</v>
      </c>
      <c r="AA37" s="50">
        <f t="shared" si="6"/>
        <v>0.67</v>
      </c>
      <c r="AB37" s="116">
        <v>0.96399999999999997</v>
      </c>
      <c r="AC37" s="113">
        <f t="shared" si="7"/>
        <v>1</v>
      </c>
      <c r="AD37" s="84" t="s">
        <v>281</v>
      </c>
      <c r="AE37" s="84" t="s">
        <v>282</v>
      </c>
      <c r="AF37" s="16">
        <f t="shared" si="2"/>
        <v>1</v>
      </c>
      <c r="AG37" s="15"/>
      <c r="AH37" s="15"/>
      <c r="AI37" s="15"/>
      <c r="AJ37" s="15"/>
      <c r="AK37" s="16">
        <f t="shared" si="3"/>
        <v>0</v>
      </c>
      <c r="AL37" s="32"/>
      <c r="AM37" s="15"/>
      <c r="AN37" s="15"/>
      <c r="AO37" s="15"/>
      <c r="AP37" s="51">
        <f t="shared" si="4"/>
        <v>1</v>
      </c>
      <c r="AQ37" s="52">
        <v>0.96399999999999997</v>
      </c>
      <c r="AR37" s="52">
        <f t="shared" si="5"/>
        <v>0.96399999999999997</v>
      </c>
      <c r="AS37" s="84" t="s">
        <v>281</v>
      </c>
    </row>
    <row r="38" spans="1:45" s="31" customFormat="1" ht="15.75" x14ac:dyDescent="0.25">
      <c r="A38" s="12"/>
      <c r="B38" s="12"/>
      <c r="C38" s="12"/>
      <c r="D38" s="21" t="s">
        <v>180</v>
      </c>
      <c r="E38" s="22">
        <f>SUM(E33:E37)</f>
        <v>0.2</v>
      </c>
      <c r="F38" s="21"/>
      <c r="G38" s="21"/>
      <c r="H38" s="21"/>
      <c r="I38" s="21"/>
      <c r="J38" s="21"/>
      <c r="K38" s="21"/>
      <c r="L38" s="23">
        <f>AVERAGE(L34:L37)</f>
        <v>0.33250000000000002</v>
      </c>
      <c r="M38" s="23">
        <f>AVERAGE(M34:M37)</f>
        <v>0.91749999999999998</v>
      </c>
      <c r="N38" s="23">
        <f>AVERAGE(N34:N37)</f>
        <v>1</v>
      </c>
      <c r="O38" s="23">
        <f>AVERAGE(O34:O37)</f>
        <v>0.5</v>
      </c>
      <c r="P38" s="23">
        <f>AVERAGE(P34:P37)</f>
        <v>1</v>
      </c>
      <c r="Q38" s="21"/>
      <c r="R38" s="12"/>
      <c r="S38" s="12"/>
      <c r="T38" s="12"/>
      <c r="U38" s="12"/>
      <c r="V38" s="106"/>
      <c r="W38" s="106"/>
      <c r="X38" s="107">
        <f>AVERAGE(X33:X37)*20%</f>
        <v>0.2</v>
      </c>
      <c r="Y38" s="60"/>
      <c r="Z38" s="60"/>
      <c r="AA38" s="96"/>
      <c r="AB38" s="117"/>
      <c r="AC38" s="111">
        <f>AVERAGE(AC33:AC37)*20%</f>
        <v>0.18441200000000002</v>
      </c>
      <c r="AD38" s="89"/>
      <c r="AE38" s="89"/>
      <c r="AF38" s="95">
        <f>AVERAGE(AF34:AF37)</f>
        <v>1</v>
      </c>
      <c r="AG38" s="95" t="e">
        <f>AVERAGE(AG34:AG37)</f>
        <v>#DIV/0!</v>
      </c>
      <c r="AH38" s="90"/>
      <c r="AI38" s="90"/>
      <c r="AJ38" s="90"/>
      <c r="AK38" s="95">
        <f>AVERAGE(AK34:AK37)</f>
        <v>0.5</v>
      </c>
      <c r="AL38" s="95" t="e">
        <f>AVERAGE(AL34:AL37)</f>
        <v>#DIV/0!</v>
      </c>
      <c r="AM38" s="90"/>
      <c r="AN38" s="90"/>
      <c r="AO38" s="90"/>
      <c r="AP38" s="96"/>
      <c r="AQ38" s="96"/>
      <c r="AR38" s="111">
        <f>AVERAGE(AR33:AR37)*20%</f>
        <v>0.10693469600000001</v>
      </c>
      <c r="AS38" s="93"/>
    </row>
    <row r="39" spans="1:45" s="33" customFormat="1" ht="18.75" x14ac:dyDescent="0.3">
      <c r="A39" s="24"/>
      <c r="B39" s="24"/>
      <c r="C39" s="24"/>
      <c r="D39" s="25" t="s">
        <v>181</v>
      </c>
      <c r="E39" s="26">
        <f>E38+E32</f>
        <v>1.0000000000000009</v>
      </c>
      <c r="F39" s="24"/>
      <c r="G39" s="24"/>
      <c r="H39" s="24"/>
      <c r="I39" s="24"/>
      <c r="J39" s="24"/>
      <c r="K39" s="24"/>
      <c r="L39" s="27">
        <f>L38*$E$38</f>
        <v>6.6500000000000004E-2</v>
      </c>
      <c r="M39" s="27">
        <f>M38*$E$38</f>
        <v>0.1835</v>
      </c>
      <c r="N39" s="27">
        <f>N38*$E$38</f>
        <v>0.2</v>
      </c>
      <c r="O39" s="27">
        <f>O38*$E$38</f>
        <v>0.1</v>
      </c>
      <c r="P39" s="27">
        <f>P38*$E$38</f>
        <v>0.2</v>
      </c>
      <c r="Q39" s="24"/>
      <c r="R39" s="24"/>
      <c r="S39" s="24"/>
      <c r="T39" s="24"/>
      <c r="U39" s="24"/>
      <c r="V39" s="108"/>
      <c r="W39" s="108"/>
      <c r="X39" s="109">
        <f>X32+X38</f>
        <v>0.72224539237152974</v>
      </c>
      <c r="Y39" s="63"/>
      <c r="Z39" s="63"/>
      <c r="AA39" s="100"/>
      <c r="AB39" s="118"/>
      <c r="AC39" s="112">
        <f>AC32+AC38</f>
        <v>0.96044729411764707</v>
      </c>
      <c r="AD39" s="98"/>
      <c r="AE39" s="98"/>
      <c r="AF39" s="97">
        <f>AF38*$E$38</f>
        <v>0.2</v>
      </c>
      <c r="AG39" s="97" t="e">
        <f>AG38*$E$38</f>
        <v>#DIV/0!</v>
      </c>
      <c r="AH39" s="99"/>
      <c r="AI39" s="99"/>
      <c r="AJ39" s="99"/>
      <c r="AK39" s="97">
        <f>AK38*$E$38</f>
        <v>0.1</v>
      </c>
      <c r="AL39" s="97" t="e">
        <f>AL38*$E$38</f>
        <v>#DIV/0!</v>
      </c>
      <c r="AM39" s="99"/>
      <c r="AN39" s="99"/>
      <c r="AO39" s="99"/>
      <c r="AP39" s="100"/>
      <c r="AQ39" s="100"/>
      <c r="AR39" s="112">
        <f>AR32+AR38</f>
        <v>0.46233070933489323</v>
      </c>
      <c r="AS39" s="101"/>
    </row>
  </sheetData>
  <sheetProtection formatColumns="0" formatRows="0"/>
  <mergeCells count="25">
    <mergeCell ref="AP11:AS11"/>
    <mergeCell ref="AP12:AS12"/>
    <mergeCell ref="V11:Z11"/>
    <mergeCell ref="F4:K4"/>
    <mergeCell ref="H5:K5"/>
    <mergeCell ref="H6:K6"/>
    <mergeCell ref="H7:K7"/>
    <mergeCell ref="H8:K8"/>
    <mergeCell ref="Q11:U12"/>
    <mergeCell ref="V12:Z12"/>
    <mergeCell ref="AA12:AE12"/>
    <mergeCell ref="AF12:AJ12"/>
    <mergeCell ref="AK12:AO12"/>
    <mergeCell ref="AK11:AO11"/>
    <mergeCell ref="AF11:AJ11"/>
    <mergeCell ref="AA11:AE11"/>
    <mergeCell ref="A11:B12"/>
    <mergeCell ref="C11:C13"/>
    <mergeCell ref="D11:P12"/>
    <mergeCell ref="A1:K1"/>
    <mergeCell ref="L1:P1"/>
    <mergeCell ref="A2:P2"/>
    <mergeCell ref="A4:B8"/>
    <mergeCell ref="C4:D8"/>
    <mergeCell ref="H9:K9"/>
  </mergeCells>
  <dataValidations count="4">
    <dataValidation allowBlank="1" showInputMessage="1" showErrorMessage="1" error="Escriba un texto " promptTitle="Cualquier contenido" sqref="F14:F31" xr:uid="{AB2F453D-9BA8-4F99-93AD-20B9F2FA7BA6}"/>
    <dataValidation type="textLength" operator="lessThanOrEqual" allowBlank="1" showInputMessage="1" showErrorMessage="1" error="Por favor ingresar menos de 2.500 caracteres, incluyendo espacios." prompt="Recuerde que este campo tiene máximo 2.500 caracteres, incluyendo espacios. " sqref="AS20 AS25:AS26 Y14:Y31 AS22 AS15" xr:uid="{096CA6A6-6B4F-454F-8DB8-566C82FCCE01}">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4 Y37" xr:uid="{37E01F38-D241-4260-84C0-B51B3C4CC4F7}">
      <formula1>2500</formula1>
    </dataValidation>
    <dataValidation type="textLength" operator="lessThanOrEqual" allowBlank="1" showInputMessage="1" showErrorMessage="1" error="Por favor ingresar menos de 2.500 caracteres, incluyendo espacios." sqref="Z34:Z37 W34:X34 Z14:Z31 W14:X31 W37:X37" xr:uid="{8E01DF57-F985-44F3-9FC6-186058D8A237}">
      <formula1>2500</formula1>
    </dataValidation>
  </dataValidations>
  <pageMargins left="0.7" right="0.7" top="0.75" bottom="0.75" header="0.3" footer="0.3"/>
  <pageSetup paperSize="9" scale="43" orientation="portrait" r:id="rId1"/>
  <colBreaks count="1" manualBreakCount="1">
    <brk id="12" max="1048575" man="1"/>
  </colBreaks>
  <ignoredErrors>
    <ignoredError sqref="M38:P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Kennedy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2021-08-24T22:09:20Z</dcterms:modified>
  <cp:category/>
  <cp:contentStatus/>
</cp:coreProperties>
</file>