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 TRIMESTRE/PUBLICACIONES AL (AJUSTES FINALES)/"/>
    </mc:Choice>
  </mc:AlternateContent>
  <xr:revisionPtr revIDLastSave="19" documentId="8_{45E60728-6650-4F98-BAD1-61B5CD57E158}" xr6:coauthVersionLast="47" xr6:coauthVersionMax="47" xr10:uidLastSave="{6325F350-AD3E-4B36-9FEF-6B6962A6A933}"/>
  <workbookProtection lockStructure="1"/>
  <bookViews>
    <workbookView xWindow="-120" yWindow="-120" windowWidth="29040" windowHeight="15840" xr2:uid="{00000000-000D-0000-FFFF-FFFF00000000}"/>
  </bookViews>
  <sheets>
    <sheet name="2021 Bos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4" i="1" l="1"/>
  <c r="AQ35" i="1" l="1"/>
  <c r="AQ33" i="1"/>
  <c r="AQ23" i="1"/>
  <c r="AQ22" i="1"/>
  <c r="AQ21" i="1"/>
  <c r="AM38" i="1" l="1"/>
  <c r="AM31" i="1"/>
  <c r="AM27" i="1"/>
  <c r="AM23" i="1"/>
  <c r="AM19" i="1"/>
  <c r="AM15" i="1"/>
  <c r="AH38" i="1"/>
  <c r="AH30" i="1"/>
  <c r="AH28" i="1"/>
  <c r="AH26" i="1"/>
  <c r="AH24" i="1"/>
  <c r="AH22" i="1"/>
  <c r="AH20" i="1"/>
  <c r="AH18" i="1"/>
  <c r="AH16" i="1"/>
  <c r="AH14" i="1"/>
  <c r="X38" i="1"/>
  <c r="X18" i="1"/>
  <c r="X28" i="1"/>
  <c r="E31" i="1"/>
  <c r="E30" i="1"/>
  <c r="E29" i="1"/>
  <c r="E28" i="1"/>
  <c r="E27" i="1"/>
  <c r="E26" i="1"/>
  <c r="E25" i="1"/>
  <c r="E24" i="1"/>
  <c r="E23" i="1"/>
  <c r="E22" i="1"/>
  <c r="E21" i="1"/>
  <c r="E20" i="1"/>
  <c r="E19" i="1"/>
  <c r="E18" i="1"/>
  <c r="E17" i="1"/>
  <c r="E16" i="1"/>
  <c r="E15" i="1"/>
  <c r="P31" i="1"/>
  <c r="P30" i="1"/>
  <c r="AP30" i="1" s="1"/>
  <c r="AR30" i="1" s="1"/>
  <c r="P29" i="1"/>
  <c r="E14" i="1"/>
  <c r="P28" i="1"/>
  <c r="P27" i="1"/>
  <c r="AP27" i="1" s="1"/>
  <c r="AR27" i="1" s="1"/>
  <c r="P26" i="1"/>
  <c r="P25" i="1"/>
  <c r="P24" i="1"/>
  <c r="L38" i="1"/>
  <c r="P38" i="1"/>
  <c r="O38" i="1"/>
  <c r="N38" i="1"/>
  <c r="M38" i="1"/>
  <c r="M39" i="1" s="1"/>
  <c r="AP37" i="1"/>
  <c r="AR37" i="1" s="1"/>
  <c r="AP36" i="1"/>
  <c r="AR36" i="1" s="1"/>
  <c r="AP35" i="1"/>
  <c r="AR35" i="1" s="1"/>
  <c r="AP34" i="1"/>
  <c r="AR34" i="1" s="1"/>
  <c r="AP33" i="1"/>
  <c r="AR33" i="1" s="1"/>
  <c r="AP31" i="1"/>
  <c r="AR31" i="1" s="1"/>
  <c r="AP29" i="1"/>
  <c r="AR29" i="1" s="1"/>
  <c r="AP28" i="1"/>
  <c r="AR28"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P15" i="1"/>
  <c r="AR15" i="1" s="1"/>
  <c r="AP14" i="1"/>
  <c r="AR14" i="1" s="1"/>
  <c r="AK37" i="1"/>
  <c r="AK36" i="1"/>
  <c r="AK35" i="1"/>
  <c r="AK34" i="1"/>
  <c r="AK33" i="1"/>
  <c r="AK31" i="1"/>
  <c r="AK30" i="1"/>
  <c r="AM30" i="1" s="1"/>
  <c r="AK29" i="1"/>
  <c r="AM29" i="1" s="1"/>
  <c r="AK28" i="1"/>
  <c r="AM28" i="1" s="1"/>
  <c r="AK27" i="1"/>
  <c r="AK26" i="1"/>
  <c r="AM26" i="1" s="1"/>
  <c r="AK25" i="1"/>
  <c r="AM25" i="1" s="1"/>
  <c r="AK24" i="1"/>
  <c r="AM24" i="1" s="1"/>
  <c r="AK23" i="1"/>
  <c r="AK22" i="1"/>
  <c r="AM22" i="1" s="1"/>
  <c r="AK21" i="1"/>
  <c r="AM21" i="1" s="1"/>
  <c r="AK20" i="1"/>
  <c r="AM20" i="1" s="1"/>
  <c r="AK19" i="1"/>
  <c r="AK18" i="1"/>
  <c r="AM18" i="1" s="1"/>
  <c r="AK17" i="1"/>
  <c r="AM17" i="1" s="1"/>
  <c r="AK16" i="1"/>
  <c r="AM16" i="1" s="1"/>
  <c r="AK15" i="1"/>
  <c r="AK14" i="1"/>
  <c r="AM14" i="1" s="1"/>
  <c r="AM32" i="1" s="1"/>
  <c r="AM39" i="1" s="1"/>
  <c r="AF37" i="1"/>
  <c r="AF36" i="1"/>
  <c r="AF35" i="1"/>
  <c r="AF34" i="1"/>
  <c r="AF33" i="1"/>
  <c r="AF31" i="1"/>
  <c r="AH31" i="1" s="1"/>
  <c r="AF30" i="1"/>
  <c r="AF29" i="1"/>
  <c r="AH29" i="1" s="1"/>
  <c r="AF28" i="1"/>
  <c r="AF27" i="1"/>
  <c r="AH27" i="1" s="1"/>
  <c r="AF26" i="1"/>
  <c r="AF25" i="1"/>
  <c r="AH25" i="1" s="1"/>
  <c r="AF24" i="1"/>
  <c r="AF23" i="1"/>
  <c r="AH23" i="1" s="1"/>
  <c r="AF22" i="1"/>
  <c r="AF21" i="1"/>
  <c r="AH21" i="1" s="1"/>
  <c r="AF20" i="1"/>
  <c r="AF19" i="1"/>
  <c r="AH19" i="1" s="1"/>
  <c r="AF18" i="1"/>
  <c r="AF17" i="1"/>
  <c r="AH17" i="1" s="1"/>
  <c r="AF16" i="1"/>
  <c r="AF15" i="1"/>
  <c r="AH15" i="1" s="1"/>
  <c r="AF14" i="1"/>
  <c r="AA37" i="1"/>
  <c r="AC37" i="1" s="1"/>
  <c r="AA36" i="1"/>
  <c r="AC36" i="1" s="1"/>
  <c r="AA35" i="1"/>
  <c r="AC35" i="1" s="1"/>
  <c r="AA34" i="1"/>
  <c r="AC34" i="1" s="1"/>
  <c r="AA33" i="1"/>
  <c r="AC33" i="1" s="1"/>
  <c r="AA31" i="1"/>
  <c r="AC31"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4" i="1"/>
  <c r="AC14" i="1" s="1"/>
  <c r="V37" i="1"/>
  <c r="V34" i="1"/>
  <c r="V31" i="1"/>
  <c r="V30" i="1"/>
  <c r="V29" i="1"/>
  <c r="V28" i="1"/>
  <c r="V27" i="1"/>
  <c r="V26" i="1"/>
  <c r="V25" i="1"/>
  <c r="X25" i="1" s="1"/>
  <c r="V24" i="1"/>
  <c r="V23" i="1"/>
  <c r="V22" i="1"/>
  <c r="X22" i="1" s="1"/>
  <c r="V21" i="1"/>
  <c r="V20" i="1"/>
  <c r="V19" i="1"/>
  <c r="V18" i="1"/>
  <c r="V17" i="1"/>
  <c r="X17" i="1" s="1"/>
  <c r="X32" i="1" s="1"/>
  <c r="X39" i="1" s="1"/>
  <c r="V16" i="1"/>
  <c r="E32" i="1"/>
  <c r="E39" i="1" s="1"/>
  <c r="E38" i="1"/>
  <c r="O39" i="1"/>
  <c r="P39" i="1"/>
  <c r="N39" i="1"/>
  <c r="L39" i="1"/>
  <c r="AH32" i="1" l="1"/>
  <c r="AH39" i="1" s="1"/>
  <c r="AC32" i="1"/>
  <c r="AR32" i="1"/>
  <c r="AC38" i="1"/>
  <c r="AR38" i="1"/>
  <c r="AR39" i="1" s="1"/>
  <c r="AC39" i="1"/>
</calcChain>
</file>

<file path=xl/sharedStrings.xml><?xml version="1.0" encoding="utf-8"?>
<sst xmlns="http://schemas.openxmlformats.org/spreadsheetml/2006/main" count="510" uniqueCount="282">
  <si>
    <r>
      <t xml:space="preserve">ALCALDÍA LOCAL DE </t>
    </r>
    <r>
      <rPr>
        <b/>
        <u/>
        <sz val="11"/>
        <color indexed="8"/>
        <rFont val="Calibri Light"/>
        <family val="2"/>
      </rPr>
      <t>BOSA</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</si>
  <si>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</si>
  <si>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</si>
  <si>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</si>
  <si>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</si>
  <si>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</si>
  <si>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</si>
  <si>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</si>
  <si>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</si>
  <si>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 de febrero de 2021</t>
  </si>
  <si>
    <t>Publicación del plan de gestión aprobado. Caso HOLA: 152074</t>
  </si>
  <si>
    <t>28 de abril de 2021</t>
  </si>
  <si>
    <t>Para el primer trimestre de la vigencia 2021, el plan de gestión de la Alcaldía Local alcanzó un nivel de desempeño del 83% de acuerdo con lo programado, y del 22%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</si>
  <si>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</si>
  <si>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</si>
  <si>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</si>
  <si>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</si>
  <si>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</si>
  <si>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</si>
  <si>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</si>
  <si>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</si>
  <si>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</si>
  <si>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</si>
  <si>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</si>
  <si>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</si>
  <si>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</si>
  <si>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</si>
  <si>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</si>
  <si>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</si>
  <si>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</si>
  <si>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</si>
  <si>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</si>
  <si>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</si>
  <si>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</si>
  <si>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</si>
  <si>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</si>
  <si>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</si>
  <si>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</si>
  <si>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</si>
  <si>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</si>
  <si>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</si>
  <si>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</si>
  <si>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</si>
  <si>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</si>
  <si>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</si>
  <si>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</si>
  <si>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</si>
  <si>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</si>
  <si>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</si>
  <si>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</si>
  <si>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</si>
  <si>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</si>
  <si>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</si>
  <si>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</si>
  <si>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</si>
  <si>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</si>
  <si>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</si>
  <si>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</si>
  <si>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</si>
  <si>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</si>
  <si>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</si>
  <si>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</si>
  <si>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</si>
  <si>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</si>
  <si>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</si>
  <si>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 xml:space="preserve">Reporte de ejecución de la meta aportado por la DGDL. </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</si>
  <si>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</si>
  <si>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</si>
  <si>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</si>
  <si>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</si>
  <si>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</si>
  <si>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</si>
  <si>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</si>
  <si>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</si>
  <si>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</si>
  <si>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</si>
  <si>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</si>
  <si>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</si>
  <si>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</si>
  <si>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</si>
  <si>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</si>
  <si>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</si>
  <si>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Soporte DGDL</t>
  </si>
  <si>
    <t>Gestión corporativa institucional (local)</t>
  </si>
  <si>
    <r>
      <t xml:space="preserve">4. Girar mínimo el </t>
    </r>
    <r>
      <rPr>
        <b/>
        <sz val="11"/>
        <color indexed="8"/>
        <rFont val="Calibri Light"/>
        <family val="2"/>
      </rPr>
      <t>64%</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</si>
  <si>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</si>
  <si>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</si>
  <si>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</si>
  <si>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</si>
  <si>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</si>
  <si>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</si>
  <si>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 xml:space="preserve">Se logró el 5,58% del giro en el presupuuesto comprometido debido a que la mayoria de los contratos suscritos para la vigencia, tiene programados los pagos hasta despues del  primer trimestre. </t>
  </si>
  <si>
    <r>
      <t>5. Girar mínimo el </t>
    </r>
    <r>
      <rPr>
        <b/>
        <sz val="11"/>
        <color indexed="8"/>
        <rFont val="Calibri Light"/>
        <family val="2"/>
      </rPr>
      <t xml:space="preserve"> 64%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</si>
  <si>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</si>
  <si>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</si>
  <si>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 xml:space="preserve">Se logró el 15,46% de los giros en presupuesto comprometido para las vigencias 2019 anteriores, debido los contratos con mayores saldos son contratos de infraestructura y se debe esperar un concepto para la aprobación de su pago. </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</si>
  <si>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97%</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</si>
  <si>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</si>
  <si>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</si>
  <si>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</si>
  <si>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Se logró comprometer el 25% del presupuesto de inversión directa para la vigencia 2021.</t>
  </si>
  <si>
    <t>Se logró comprometer el 44,66% del presupuesto de inversión directa para la vigencia 2021, logrando el 70% de cumplimiento.</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</si>
  <si>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</si>
  <si>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</si>
  <si>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</si>
  <si>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Se logró girar el 10% del presupuesto de inversión directa de la vigencia para la vigencia 2021.</t>
  </si>
  <si>
    <t>Se logró girar el 19,69% del presupuesto de inversión directa de la vigencia para la vigencia 2021, logrando el 30% de cumplimiento.</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</si>
  <si>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</si>
  <si>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</si>
  <si>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</si>
  <si>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</si>
  <si>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</si>
  <si>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Se logró registrar en el sistema SIPSE Local para el primer trimestre el 97, 80% de los contratos publicados en SECOP I y SECOP II.</t>
  </si>
  <si>
    <t>Se logró registrar en el sistema SIPSE Local para el segundo trimestre el 98, 89% de los contratos publicados en SECOP I y SECOP II.</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</si>
  <si>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</si>
  <si>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</si>
  <si>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</si>
  <si>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</si>
  <si>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</si>
  <si>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La Alcaldía Bosa logro registrar el 96,4% de los contratos celebrados en estado de ejecución  dentro del sistema SIPSE.</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</si>
  <si>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</si>
  <si>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</si>
  <si>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</si>
  <si>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</si>
  <si>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</si>
  <si>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Reporte SIPSE Local</t>
  </si>
  <si>
    <t>La Alcaldía de Bosa logró registrar y actualizar el 97,7% de la información en SIPSE</t>
  </si>
  <si>
    <t>Informe de semaforos SIPSE</t>
  </si>
  <si>
    <t>La Alcaldía de Bosa logró registrar y actualizar el 99,6% de la información en SIPSE</t>
  </si>
  <si>
    <t>Inspección, vigilancia y control</t>
  </si>
  <si>
    <r>
      <t xml:space="preserve">11. Impulsar procesalmente (avocar, rechazar, enviar al competente y todo lo que derive del desarrollo de la actuación), </t>
    </r>
    <r>
      <rPr>
        <b/>
        <sz val="11"/>
        <color indexed="8"/>
        <rFont val="Calibri Light"/>
        <family val="2"/>
      </rPr>
      <t>7.680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</si>
  <si>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</si>
  <si>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</si>
  <si>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</si>
  <si>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</si>
  <si>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</si>
  <si>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</si>
  <si>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Para el primer trimestre, se logró impulsar procesalmente( avocar, rechazar, enviar al competente y todo los que derive del desarrollo de la actuación) 2372 expedientes, obteniendo un 100% de cumplimiento.</t>
  </si>
  <si>
    <t>Reporte de la DGP, cargados en la meta 11 de la carpeta SharePoint</t>
  </si>
  <si>
    <r>
      <t xml:space="preserve">12. Proferir </t>
    </r>
    <r>
      <rPr>
        <b/>
        <sz val="11"/>
        <color indexed="8"/>
        <rFont val="Calibri Light"/>
        <family val="2"/>
      </rPr>
      <t>3.840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</si>
  <si>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</si>
  <si>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</si>
  <si>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</si>
  <si>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Para el primer trimestre, se logró proferir 518 fallos en primera instancia sobre los expedientes a cargo de las inspecciones de policía, obteniendo un 54% de cumplimiento.</t>
  </si>
  <si>
    <t>Reporte de la DGP, cargados en la meta 12 de la carpeta SharePoint</t>
  </si>
  <si>
    <t>Para el segundo trimestre, se logró proferir 7806 fallos en primera instancia sobre los expedientes a cargo de las inspecciones de policía, obteniendo un 100% de cumplimiento.</t>
  </si>
  <si>
    <r>
      <t xml:space="preserve">13. Terminar (archivar), </t>
    </r>
    <r>
      <rPr>
        <b/>
        <sz val="11"/>
        <color indexed="8"/>
        <rFont val="Calibri Light"/>
        <family val="2"/>
      </rPr>
      <t xml:space="preserve">219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</si>
  <si>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</si>
  <si>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</si>
  <si>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</si>
  <si>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</si>
  <si>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</si>
  <si>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Para el primer trimestre se logró terminar de archivar 63 actuaciones administrativas, obteniendose un 100% de cumplimiento.</t>
  </si>
  <si>
    <t>Reporte de la DGP, cargados en la meta 13 de la carpeta SharePoint</t>
  </si>
  <si>
    <t>Para el segundo trimestre se logró terminar de archivar 81 actuaciones administrativas, obteniendose un 100% de cumplimiento.</t>
  </si>
  <si>
    <t>Para el primer y segundo trimestre se logró terminar de archivar 144 actuaciones administrativas con un porcentaje del 65,75% del cumplimiento total.</t>
  </si>
  <si>
    <r>
      <t xml:space="preserve">14. Terminar </t>
    </r>
    <r>
      <rPr>
        <b/>
        <sz val="11"/>
        <color indexed="8"/>
        <rFont val="Calibri Light"/>
        <family val="2"/>
      </rPr>
      <t>141</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</si>
  <si>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</si>
  <si>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</si>
  <si>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 xml:space="preserve">Durante el primer trimestre la Alcaldía Local genero una estrategia encaminada a terminar de archivar las actuaciones administrativas. </t>
  </si>
  <si>
    <t>Reporte de la DGP, cargados en la meta 14 de la carpeta SharePoint</t>
  </si>
  <si>
    <t>Para el segundo trimestre se logró terminar de archivar 107 actuaciones administrativas en primera instancia, obteniendose un 100% de cumplimiento.</t>
  </si>
  <si>
    <t>Para el segundo trimestre se logró terminar de archivar 107 actuaciones administrativas en primera instancia, obteniendose un 75,89% del cumplimiento total.</t>
  </si>
  <si>
    <r>
      <t xml:space="preserve">15. Realizar </t>
    </r>
    <r>
      <rPr>
        <b/>
        <sz val="11"/>
        <color indexed="8"/>
        <rFont val="Calibri Light"/>
        <family val="2"/>
      </rPr>
      <t>70</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</si>
  <si>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</si>
  <si>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</si>
  <si>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</si>
  <si>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</si>
  <si>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</si>
  <si>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La Alcaldía Local de Bosa durante el primer trimestre de la vigencia realizó 16 operativos en materia de integridad del espacio público, obteniendose un 100% de cumplimiento. </t>
  </si>
  <si>
    <t>Soportes de operativos en el formato evidencia de reunión GDI-GPD-F029, cargados en la meta 15 de la carpeta SharePoint.</t>
  </si>
  <si>
    <t xml:space="preserve">La Alcaldía Local de Bosa durante el segundo  trimestre de la vigencia realizó 17 operativos en materia de integridad del espacio público, obteniendose un 94,44% de cumplimiento. </t>
  </si>
  <si>
    <r>
      <t xml:space="preserve">16. Realizar </t>
    </r>
    <r>
      <rPr>
        <b/>
        <sz val="11"/>
        <color indexed="8"/>
        <rFont val="Calibri Light"/>
        <family val="2"/>
      </rPr>
      <t>126</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</si>
  <si>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</si>
  <si>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</si>
  <si>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Para el primer trimestre, se logró realizar 31 operativos en materia de actividad económica,obteniendose un 100% de cumpliminento.</t>
  </si>
  <si>
    <t>Soportes de operativos  en los formatos evidencia de reunión GDI-GPD- F029 y formato Acta de Visita GET- IVC- F035, cargados en la meta 16 de la carpeta SharePoint.</t>
  </si>
  <si>
    <t>Para el segundo trimestre, se logró realizar 36 operativos en materia de actividad económica,obteniendose un 100% de cumpliminento.</t>
  </si>
  <si>
    <t>Para el primer y segundo trimestre, se logró realizar 67 operativos en materia de actividad económica</t>
  </si>
  <si>
    <r>
      <t xml:space="preserve">17. Realizar </t>
    </r>
    <r>
      <rPr>
        <b/>
        <sz val="11"/>
        <color indexed="8"/>
        <rFont val="Calibri Light"/>
        <family val="2"/>
      </rPr>
      <t>60</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</si>
  <si>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</si>
  <si>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</si>
  <si>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Para el primer trimestre, se logró realizar 38 acciones y operativos en materia de obras y urbanismo, obteniendo un 100% de cumplimiento.</t>
  </si>
  <si>
    <t>Soportes  de 38 acciones y operativos en los formatos GET-IVC-F034 y formato de reunión GDI-GPD-F029,cargados en la meta 17 de la carpeta SharePoint</t>
  </si>
  <si>
    <t>Para el segundo trimestre, se logró realizar 17 acciones y operativos en materia de obras y urbanismo, obteniendo un 100% de cumplimiento.</t>
  </si>
  <si>
    <t>Soportes  de 17 acciones y operativos en los formatos GET-IVC-F034 y formato de reunión GDI-GPD-F029,cargados en la meta 17 de la carpeta SharePoint</t>
  </si>
  <si>
    <r>
      <t xml:space="preserve">18. Realizar </t>
    </r>
    <r>
      <rPr>
        <b/>
        <sz val="11"/>
        <color indexed="8"/>
        <rFont val="Calibri Light"/>
        <family val="2"/>
      </rPr>
      <t>10</t>
    </r>
    <r>
      <rPr>
        <sz val="11"/>
        <color indexed="8"/>
        <rFont val="Calibri Light"/>
        <family val="2"/>
      </rPr>
      <t xml:space="preserve"> operativos de inspección, vigilancia y control para dar cumplimiento a los fallos Río Bogotá </t>
    </r>
  </si>
  <si>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</si>
  <si>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</si>
  <si>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</si>
  <si>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</si>
  <si>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Para el primer trimestre, se logró realizar 5 operativos  en relación al cumplimiento de los fallos Río Bogotá, el resultado de la medición fue de un 100% de cumplimiento.</t>
  </si>
  <si>
    <t>Soportes de 5 operativos en el formato de reunión  GDI-GPD-F029, cargados en la meta 18 de la carpeta SharePoint.</t>
  </si>
  <si>
    <t>Para el segundo trimestre, se logró realizar 6 operativos  en relación al cumplimiento de los fallos Río Bogotá, el resultado de la medición fue de un 100% de cumplimiento.</t>
  </si>
  <si>
    <t>Soportes de 6 operativos en el formato de reunión  GDI-GPD-F029, cargados en la meta 18 de la carpeta SharePoint.</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</si>
  <si>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</si>
  <si>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</si>
  <si>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</si>
  <si>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</si>
  <si>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</si>
  <si>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</si>
  <si>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</si>
  <si>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</si>
  <si>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</si>
  <si>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</si>
  <si>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</si>
  <si>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</si>
  <si>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</si>
  <si>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</si>
  <si>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</si>
  <si>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</si>
  <si>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</si>
  <si>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</si>
  <si>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</si>
  <si>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</si>
  <si>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</si>
  <si>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presenta un nivel de gestión de las acciones de mejora del 92%. Tiene 3 acciones vencidas</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</si>
  <si>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</si>
  <si>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</si>
  <si>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</si>
  <si>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</si>
  <si>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</si>
  <si>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</si>
  <si>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</si>
  <si>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</si>
  <si>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</si>
  <si>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</si>
  <si>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</si>
  <si>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</si>
  <si>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</si>
  <si>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</si>
  <si>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</si>
  <si>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</si>
  <si>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</si>
  <si>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</si>
  <si>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</si>
  <si>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</si>
  <si>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</si>
  <si>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</si>
  <si>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</si>
  <si>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</si>
  <si>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</si>
  <si>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atendido 6-301 requerimientos ciudadanos del periodo 2017 a 2020.</t>
  </si>
  <si>
    <t>Reporte CRONOS</t>
  </si>
  <si>
    <t>Total metas transversales (20%)</t>
  </si>
  <si>
    <t xml:space="preserve">Total plan de gestión </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</si>
  <si>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2,3%</t>
  </si>
  <si>
    <t>Reporte de ejecución de la meta aportado por la DGDL proveniente de la MUSI</t>
  </si>
  <si>
    <t xml:space="preserve">La Alcaldía Local Bosa giró $10.534.777.498 del presupuesto comprometido constituido como obligaciones por pagar de la vigencia 2020, equivalente a $32.918.992.261, lo cual corresponde a un nivel de ejecución del 32%. 
Se logró el 32% de los giros en presupuesto comprometido para las vigencias 2020 anteriores, debido los contratos con mayores saldos son contratos de infraestructura y se debe esperar un concepto para la aprobación de su pago. </t>
  </si>
  <si>
    <t>La Alcaldía Local Bosa giró $10.534.777.498 del presupuesto comprometido constituido como obligaciones por pagar de la vigencia 2020, equivalente a $32.918.992.261, lo cual corresponde a un nivel de ejecución del 32%.</t>
  </si>
  <si>
    <t>La Alcaldía Local Bosa ha girado $14200091163del presupuesto comprometido constituido como obligaciones por pagar de la vigencia 2019 y anteriores, equivalente a $28293077027, lo que representa un nivel de ejecución del 50,19%.</t>
  </si>
  <si>
    <t xml:space="preserve">Para el II Trimestre de 2021, la Alcaldía Local Bosa ha girado $14.200.091.163 del presupuesto comprometido constituido como obligaciones por pagar de la vigencia 2019 y anteriores, equivalente a $28.293.077.027, lo que representa un nivel de ejecución del 50,19%.
Se logró el 50,19% de los giros en presupuesto comprometido para las vigencias 2019 anteriores, debido los contratos con mayores saldos son contratos de infraestructura y se debe esperar un concepto para la aprobación de su pago. </t>
  </si>
  <si>
    <t xml:space="preserve">Para el II Trimestre de 2021, la Alcaldía Local de Bosa comprometió $34.167.652.528 de los $76.497.960.000 asignados como presupuesto de inversión directa de la vigencia 2021, lo que representa un nivel de ejecución del 44,66%. </t>
  </si>
  <si>
    <t xml:space="preserve">La Alcaldía Local de Bosa giró $15.065.968.806 de los $76.497.960.000 asignados comopresupuesto disponible de inversión directa de la vigencia, lo que representa un nivel de ejecución acumulado del 19,69%. </t>
  </si>
  <si>
    <t>Se logró registrar en el sistema SIPSE Local para el segundo trimestre el 98,89% de los contratos publicados en SECOP I y SECOP II. La meta presenta un avance acumulado del 51,76%</t>
  </si>
  <si>
    <t>La Alcaldía Local de Bosa ha registrado 264 contratos en SIPSE Local en estado ejecución de los contratos registrados en SIPSE Local.</t>
  </si>
  <si>
    <t>La Alcaldía Local de Bosa ha registrado 264 contratos en SIPSE Local en estado ejecución de los contratos registrados en SIPSE Local, logrando un avance acumulado de la meta del 51,1%</t>
  </si>
  <si>
    <t>La Alcaldía de Bosa logró registrar y actualizar el 99,6% de la información en SIPSEl, logrando un avance acumulado de la meta del 51,92%.</t>
  </si>
  <si>
    <t xml:space="preserve">Para el segundo trimestre, se logró impulsar procesalmente (avocar, rechazar, enviar al competente y todo los que derive del desarrollo de la actuación) 20.601 expedientes, obteniendo un 100% de cumplimiento.
En el segundo trimestre de 2021, la alcaldía local de Bosa impulsó procesalmente 20601 expedientes a cargo de las inspecciones de policía, lo que representa un resultado de ___% para el periodo. </t>
  </si>
  <si>
    <t>Para el primer y segundo trimestre, se logró impulsar procesalmente (avocar, rechazar, enviar al competente y todo los que derive del desarrollo de la actuación) 22.973 expedientes, superando la meta establecida para la vigencia.</t>
  </si>
  <si>
    <t>Para el primer y segundo trimestre, se logró proferir 8324 fallos en primera instancia sobre los expedientes a cargo de las inspecciones de policía,  superando la meta establecida para la vigencia.</t>
  </si>
  <si>
    <t>La Alcaldía Local de Bosa durante el primer y segundo trimestre de la vigencia realizó 33 operativos en materia de integridad del espacio público.</t>
  </si>
  <si>
    <t>Para el primer y segundo trimestre, se logró realizar 55 acciones y operativos en materia de obras y urbanismo. La meta presenta un avance acumulado del 91,67%</t>
  </si>
  <si>
    <t>Para el primer y segundo trimestre, se logró realizar 11 operativos  en relación al cumplimiento de los fallos Río Bogotá, superando la meta establecida para la vigencia.</t>
  </si>
  <si>
    <t>Implementación del Sistema de Gestión Ambiental en un porcentaje de 99%, resultados obtenidos de la inspección ambiental realizada el 19 de abril de 2021, empleando el formato: PLE-PIN-F012 Formato inspecciones ambientales para verificación de implementación del plan institucional de gestión ambiental.</t>
  </si>
  <si>
    <t>Reporte de gestión ambiental OAP</t>
  </si>
  <si>
    <t>Reporte de acciones de mejora MIMEC.</t>
  </si>
  <si>
    <t>La Alcaldía Local de Bosa asistió a la capacitación brindada a los promotores de mejora, en la que se brindaron lineamientos sobre la gestión de riesgos, planes de mejora, planeación institucional y PAAC.</t>
  </si>
  <si>
    <t xml:space="preserve">Registro de asistencia Teams. </t>
  </si>
  <si>
    <t xml:space="preserve">La Localidad de Bosa ha atendido 6.634 requerimientos ciudadanos, de los 6.950 recibidos, lo que representa un 95,5% de gestión frente a la meta prevista. </t>
  </si>
  <si>
    <t>La Alcaldía Local de Bosa logró la ejecución de 28 propuestas ganadoras de presupuestos participativos (Fase II), de las 74 propuestas ganadoras.</t>
  </si>
  <si>
    <t>Reporte Dirección para la Gestión del Desarrollo Local</t>
  </si>
  <si>
    <r>
      <t xml:space="preserve">3. Lograr que el </t>
    </r>
    <r>
      <rPr>
        <b/>
        <sz val="11"/>
        <rFont val="Calibri Light"/>
        <family val="2"/>
      </rPr>
      <t xml:space="preserve">100% </t>
    </r>
    <r>
      <rPr>
        <sz val="11"/>
        <rFont val="Calibri Light"/>
        <family val="2"/>
      </rPr>
      <t xml:space="preserve"> de las propuestas ganadoras de  presupuestos participativos (Fase II) cuenten con todos los recursos comprometidos en la vigencia.</t>
    </r>
  </si>
  <si>
    <t>La Alcaldía Local Bosa ha cumplido con 113 de los 115 requisitos de publicación de información en su página web, de acuerdo con lo previsto en la Ley 1712 de 2014, según lo informado por la Oficina Asesora de Comunicaciones de la SDG mediante memorando No. 20211400241773, lo que representa un avance del 98,26% para el II Trimestre de 2021</t>
  </si>
  <si>
    <t>http://www.bosa.gov.co/tabla_archivos/107-registros-publicaciones</t>
  </si>
  <si>
    <t>30 de julio de 2021</t>
  </si>
  <si>
    <t>Para el segundo trimestre de la vigencia 2021, el plan de gestión de la Alcaldía Local alcanzó un nivel de desempeño del 95,41% de acuerdo con lo programado, y del 58,21% acumulado para la vigencia.</t>
  </si>
  <si>
    <t>Reporte de requerimientos ciudadanos Subsecretaría de Gestión Institucional</t>
  </si>
  <si>
    <t xml:space="preserve">La localidad tiene 3 acciones de mejora, las cuales 1 presenta vencimiento. </t>
  </si>
  <si>
    <t>La localidad tiene 3 acciones de mejora, las cuales 1  presenta vencimiento (Plan 80). El porcentaje de ejecución muestra el avance en el cierre o cumplimiento de acciones frente a las acciones asignadas en aplicativo MIMEC para los planes de mejora en ejecución. Nota: No se incluyen las acciones repetidas del plan 177.</t>
  </si>
  <si>
    <t>24 de agosto de 2021</t>
  </si>
  <si>
    <t>Se realiza ajuste al reporte de la meta transversal de acciones de mejora, de acuerdo con los soportes suministrados por la Alcaldía Local y el registro disponible en MIMEC. El desempeño para el II Trimestre de 2021 es del 98,08% y del 58,88%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</si>
</sst>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7"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2"/>
      <color rgb="FF0070C0"/>
      <name val="Calibri Light"/>
      <family val="2"/>
      <scheme val="major"/>
    </font>
    <font>
      <b/>
      <sz val="11"/>
      <name val="Calibri Light"/>
      <family val="2"/>
    </font>
    <font>
      <sz val="11"/>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28">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2"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protection hidden="1"/>
    </xf>
    <xf numFmtId="9" fontId="9" fillId="2" borderId="1" xfId="2" applyFont="1" applyFill="1" applyBorder="1" applyAlignment="1" applyProtection="1">
      <alignment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righ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2" applyNumberFormat="1" applyFont="1" applyFill="1" applyBorder="1" applyAlignment="1" applyProtection="1">
      <alignment horizontal="right" vertical="top" wrapText="1"/>
      <protection hidden="1"/>
    </xf>
    <xf numFmtId="9" fontId="10" fillId="3" borderId="1" xfId="2" applyFont="1" applyFill="1" applyBorder="1" applyAlignment="1" applyProtection="1">
      <alignment horizontal="right" vertical="top" wrapText="1"/>
      <protection hidden="1"/>
    </xf>
    <xf numFmtId="0" fontId="11" fillId="2" borderId="1" xfId="0" applyFont="1" applyFill="1" applyBorder="1" applyAlignment="1" applyProtection="1">
      <alignment wrapText="1"/>
      <protection hidden="1"/>
    </xf>
    <xf numFmtId="9" fontId="11" fillId="2" borderId="1" xfId="2" applyFont="1" applyFill="1" applyBorder="1" applyAlignment="1" applyProtection="1">
      <alignment wrapText="1"/>
      <protection hidden="1"/>
    </xf>
    <xf numFmtId="9" fontId="11" fillId="2" borderId="1" xfId="0" applyNumberFormat="1" applyFont="1" applyFill="1" applyBorder="1" applyAlignment="1" applyProtection="1">
      <alignment wrapText="1"/>
      <protection hidden="1"/>
    </xf>
    <xf numFmtId="0" fontId="12" fillId="4" borderId="1" xfId="0" applyFont="1" applyFill="1" applyBorder="1" applyAlignment="1" applyProtection="1">
      <alignment wrapText="1"/>
      <protection hidden="1"/>
    </xf>
    <xf numFmtId="0" fontId="13" fillId="4" borderId="1" xfId="0" applyFont="1" applyFill="1" applyBorder="1" applyAlignment="1" applyProtection="1">
      <alignment wrapText="1"/>
      <protection hidden="1"/>
    </xf>
    <xf numFmtId="9" fontId="13" fillId="4" borderId="1" xfId="2"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5" fillId="0" borderId="1" xfId="0" applyNumberFormat="1" applyFont="1" applyBorder="1" applyAlignment="1" applyProtection="1">
      <alignment horizontal="right" vertical="top" wrapText="1"/>
      <protection hidden="1"/>
    </xf>
    <xf numFmtId="0" fontId="6"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41" fontId="5" fillId="0" borderId="1" xfId="1" applyFont="1" applyBorder="1" applyAlignment="1" applyProtection="1">
      <alignment vertical="top" wrapText="1"/>
      <protection hidden="1"/>
    </xf>
    <xf numFmtId="9" fontId="9" fillId="2" borderId="1" xfId="2" applyFont="1" applyFill="1" applyBorder="1" applyAlignment="1" applyProtection="1">
      <alignment horizontal="right" wrapText="1"/>
      <protection hidden="1"/>
    </xf>
    <xf numFmtId="0" fontId="8" fillId="0" borderId="0" xfId="0" applyFont="1" applyAlignment="1" applyProtection="1">
      <alignment wrapText="1"/>
      <protection hidden="1"/>
    </xf>
    <xf numFmtId="0" fontId="12" fillId="0" borderId="0" xfId="0" applyFont="1" applyAlignment="1" applyProtection="1">
      <alignment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9"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locked="0"/>
    </xf>
    <xf numFmtId="10" fontId="5" fillId="0" borderId="1" xfId="0" applyNumberFormat="1" applyFont="1" applyBorder="1" applyAlignment="1" applyProtection="1">
      <alignment horizontal="center" vertical="top" wrapText="1"/>
      <protection locked="0"/>
    </xf>
    <xf numFmtId="164" fontId="5" fillId="0" borderId="1" xfId="0" applyNumberFormat="1" applyFont="1" applyBorder="1" applyAlignment="1" applyProtection="1">
      <alignment horizontal="center" vertical="top" wrapText="1"/>
      <protection locked="0"/>
    </xf>
    <xf numFmtId="41" fontId="5" fillId="0" borderId="1" xfId="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locked="0"/>
    </xf>
    <xf numFmtId="9" fontId="5" fillId="0" borderId="1" xfId="2" applyFont="1" applyBorder="1" applyAlignment="1" applyProtection="1">
      <alignment horizontal="center" vertical="top" wrapText="1"/>
      <protection locked="0"/>
    </xf>
    <xf numFmtId="9" fontId="9" fillId="2" borderId="1" xfId="2" applyFont="1" applyFill="1" applyBorder="1" applyAlignment="1" applyProtection="1">
      <alignment horizontal="center" wrapText="1"/>
      <protection hidden="1"/>
    </xf>
    <xf numFmtId="9" fontId="10" fillId="0" borderId="1" xfId="2" applyFont="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10" fontId="10" fillId="0" borderId="1" xfId="0" applyNumberFormat="1" applyFont="1" applyBorder="1" applyAlignment="1" applyProtection="1">
      <alignment horizontal="center" vertical="top" wrapText="1"/>
      <protection hidden="1"/>
    </xf>
    <xf numFmtId="9" fontId="11" fillId="2" borderId="1" xfId="0" applyNumberFormat="1" applyFont="1" applyFill="1" applyBorder="1" applyAlignment="1" applyProtection="1">
      <alignment horizontal="center" wrapText="1"/>
      <protection hidden="1"/>
    </xf>
    <xf numFmtId="9" fontId="12" fillId="4" borderId="1" xfId="2" applyFont="1" applyFill="1" applyBorder="1" applyAlignment="1" applyProtection="1">
      <alignment horizontal="center" wrapText="1"/>
      <protection hidden="1"/>
    </xf>
    <xf numFmtId="9" fontId="13" fillId="4" borderId="1" xfId="0" applyNumberFormat="1" applyFont="1" applyFill="1" applyBorder="1" applyAlignment="1" applyProtection="1">
      <alignment horizontal="center" wrapText="1"/>
      <protection hidden="1"/>
    </xf>
    <xf numFmtId="10" fontId="5" fillId="0" borderId="1" xfId="0" applyNumberFormat="1" applyFont="1" applyBorder="1" applyAlignment="1" applyProtection="1">
      <alignment horizontal="center" vertical="top" wrapText="1"/>
      <protection hidden="1"/>
    </xf>
    <xf numFmtId="10" fontId="5" fillId="0" borderId="1" xfId="2" applyNumberFormat="1" applyFont="1" applyBorder="1" applyAlignment="1" applyProtection="1">
      <alignment horizontal="center" vertical="top" wrapText="1"/>
      <protection hidden="1"/>
    </xf>
    <xf numFmtId="164" fontId="5" fillId="0" borderId="1" xfId="2" applyNumberFormat="1" applyFont="1" applyBorder="1" applyAlignment="1" applyProtection="1">
      <alignment horizontal="center" vertical="top" wrapText="1"/>
      <protection hidden="1"/>
    </xf>
    <xf numFmtId="164" fontId="5" fillId="0" borderId="1" xfId="0" applyNumberFormat="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9" fontId="5" fillId="0" borderId="1" xfId="0" applyNumberFormat="1"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locked="0"/>
    </xf>
    <xf numFmtId="0" fontId="8" fillId="2" borderId="1" xfId="0" applyFont="1" applyFill="1" applyBorder="1" applyAlignment="1" applyProtection="1">
      <alignment horizontal="justify" wrapText="1"/>
      <protection hidden="1"/>
    </xf>
    <xf numFmtId="9" fontId="10" fillId="0" borderId="1" xfId="2" applyFont="1" applyBorder="1" applyAlignment="1" applyProtection="1">
      <alignment horizontal="justify" vertical="top" wrapText="1"/>
      <protection hidden="1"/>
    </xf>
    <xf numFmtId="0" fontId="10" fillId="0" borderId="1" xfId="0" applyFont="1" applyBorder="1" applyAlignment="1" applyProtection="1">
      <alignment horizontal="justify" vertical="top" wrapText="1"/>
      <protection hidden="1"/>
    </xf>
    <xf numFmtId="0" fontId="12" fillId="4" borderId="1" xfId="0" applyFont="1" applyFill="1" applyBorder="1" applyAlignment="1" applyProtection="1">
      <alignment horizontal="justify" wrapText="1"/>
      <protection hidden="1"/>
    </xf>
    <xf numFmtId="0" fontId="5" fillId="0" borderId="1" xfId="0" applyFont="1" applyBorder="1" applyAlignment="1" applyProtection="1">
      <alignment horizontal="justify" vertical="top" wrapText="1"/>
      <protection hidden="1"/>
    </xf>
    <xf numFmtId="9" fontId="5" fillId="0" borderId="1" xfId="2" applyFont="1" applyBorder="1" applyAlignment="1">
      <alignment horizontal="right" vertical="top" wrapText="1"/>
    </xf>
    <xf numFmtId="10" fontId="5" fillId="0" borderId="1" xfId="2" applyNumberFormat="1" applyFont="1" applyBorder="1" applyAlignment="1">
      <alignment horizontal="center" vertical="top" wrapText="1"/>
    </xf>
    <xf numFmtId="1" fontId="5" fillId="0" borderId="1" xfId="0" applyNumberFormat="1" applyFont="1" applyBorder="1" applyAlignment="1">
      <alignment horizontal="right" vertical="top" wrapText="1"/>
    </xf>
    <xf numFmtId="9" fontId="9" fillId="2" borderId="1" xfId="2" applyFont="1" applyFill="1" applyBorder="1" applyAlignment="1" applyProtection="1">
      <alignment horizontal="center" vertical="top" wrapText="1"/>
      <protection hidden="1"/>
    </xf>
    <xf numFmtId="9" fontId="11" fillId="2" borderId="1" xfId="0" applyNumberFormat="1" applyFont="1" applyFill="1" applyBorder="1" applyAlignment="1" applyProtection="1">
      <alignment horizontal="center" vertical="top" wrapText="1"/>
      <protection hidden="1"/>
    </xf>
    <xf numFmtId="9" fontId="12" fillId="4" borderId="1" xfId="2" applyFont="1" applyFill="1" applyBorder="1" applyAlignment="1" applyProtection="1">
      <alignment horizontal="center" vertical="top" wrapText="1"/>
      <protection hidden="1"/>
    </xf>
    <xf numFmtId="9" fontId="13" fillId="4" borderId="1" xfId="0" applyNumberFormat="1" applyFont="1" applyFill="1" applyBorder="1" applyAlignment="1" applyProtection="1">
      <alignment horizontal="center" vertical="top"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7" borderId="1" xfId="0" applyFont="1" applyFill="1" applyBorder="1" applyAlignment="1" applyProtection="1">
      <alignment horizontal="center" vertical="center" wrapText="1"/>
      <protection hidden="1"/>
    </xf>
    <xf numFmtId="164"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center" vertical="center" wrapText="1"/>
      <protection hidden="1"/>
    </xf>
    <xf numFmtId="10" fontId="9" fillId="2" borderId="1" xfId="2" applyNumberFormat="1" applyFont="1" applyFill="1" applyBorder="1" applyAlignment="1" applyProtection="1">
      <alignment horizontal="center" vertical="top" wrapText="1"/>
      <protection hidden="1"/>
    </xf>
    <xf numFmtId="10" fontId="10" fillId="0" borderId="1" xfId="2" applyNumberFormat="1" applyFont="1" applyBorder="1" applyAlignment="1">
      <alignment horizontal="center" vertical="top" wrapText="1"/>
    </xf>
    <xf numFmtId="0" fontId="10" fillId="0" borderId="0" xfId="0" applyFont="1" applyAlignment="1" applyProtection="1">
      <alignment wrapText="1"/>
      <protection hidden="1"/>
    </xf>
    <xf numFmtId="164" fontId="5" fillId="0" borderId="1" xfId="2" applyNumberFormat="1" applyFont="1" applyBorder="1" applyAlignment="1">
      <alignment horizontal="center" vertical="top" wrapText="1"/>
    </xf>
    <xf numFmtId="9" fontId="5" fillId="0" borderId="1" xfId="2" applyFont="1" applyBorder="1" applyAlignment="1">
      <alignment horizontal="center" vertical="top" wrapText="1"/>
    </xf>
    <xf numFmtId="1" fontId="5" fillId="0" borderId="1" xfId="0" applyNumberFormat="1" applyFont="1" applyBorder="1" applyAlignment="1">
      <alignment horizontal="center" vertical="top" wrapText="1"/>
    </xf>
    <xf numFmtId="10" fontId="11" fillId="2" borderId="1" xfId="0" applyNumberFormat="1" applyFont="1" applyFill="1" applyBorder="1" applyAlignment="1" applyProtection="1">
      <alignment horizontal="center" vertical="top" wrapText="1"/>
      <protection hidden="1"/>
    </xf>
    <xf numFmtId="10" fontId="13" fillId="4" borderId="1" xfId="0" applyNumberFormat="1" applyFont="1" applyFill="1" applyBorder="1" applyAlignment="1" applyProtection="1">
      <alignment horizontal="center" vertical="top" wrapText="1"/>
      <protection hidden="1"/>
    </xf>
    <xf numFmtId="0" fontId="14" fillId="2" borderId="1" xfId="0" applyFont="1" applyFill="1" applyBorder="1" applyAlignment="1" applyProtection="1">
      <alignment wrapText="1"/>
      <protection hidden="1"/>
    </xf>
    <xf numFmtId="0" fontId="14" fillId="2" borderId="1" xfId="0" applyFont="1" applyFill="1" applyBorder="1" applyAlignment="1" applyProtection="1">
      <alignment horizontal="justify" wrapText="1"/>
      <protection hidden="1"/>
    </xf>
    <xf numFmtId="0" fontId="14" fillId="0" borderId="0" xfId="0" applyFont="1" applyAlignment="1" applyProtection="1">
      <alignment wrapText="1"/>
      <protection hidden="1"/>
    </xf>
    <xf numFmtId="10" fontId="7" fillId="0" borderId="1" xfId="2" applyNumberFormat="1" applyFont="1" applyBorder="1" applyAlignment="1" applyProtection="1">
      <alignment horizontal="right" vertical="top" wrapText="1"/>
      <protection hidden="1"/>
    </xf>
    <xf numFmtId="9" fontId="7" fillId="0" borderId="1" xfId="0" applyNumberFormat="1" applyFont="1" applyBorder="1" applyAlignment="1" applyProtection="1">
      <alignment horizontal="left" vertical="top" wrapText="1"/>
      <protection hidden="1"/>
    </xf>
    <xf numFmtId="9" fontId="7" fillId="0" borderId="1" xfId="0" applyNumberFormat="1" applyFont="1" applyBorder="1" applyAlignment="1" applyProtection="1">
      <alignment horizontal="center" vertical="top" wrapText="1"/>
      <protection hidden="1"/>
    </xf>
    <xf numFmtId="9" fontId="7" fillId="0" borderId="1" xfId="0" applyNumberFormat="1" applyFont="1" applyBorder="1" applyAlignment="1" applyProtection="1">
      <alignment horizontal="center" vertical="top" wrapText="1"/>
      <protection locked="0"/>
    </xf>
    <xf numFmtId="0" fontId="7" fillId="0" borderId="1" xfId="0" applyFont="1" applyBorder="1" applyAlignment="1" applyProtection="1">
      <alignment horizontal="justify" vertical="top" wrapText="1"/>
      <protection locked="0"/>
    </xf>
    <xf numFmtId="10" fontId="7" fillId="0" borderId="1" xfId="0" applyNumberFormat="1" applyFont="1" applyBorder="1" applyAlignment="1" applyProtection="1">
      <alignment horizontal="center" vertical="top" wrapText="1"/>
      <protection hidden="1"/>
    </xf>
    <xf numFmtId="10" fontId="7" fillId="0" borderId="1" xfId="2" applyNumberFormat="1" applyFont="1" applyBorder="1" applyAlignment="1">
      <alignment horizontal="center" vertical="top" wrapText="1"/>
    </xf>
    <xf numFmtId="9" fontId="7" fillId="0" borderId="1" xfId="0" applyNumberFormat="1" applyFont="1" applyBorder="1" applyAlignment="1" applyProtection="1">
      <alignment horizontal="justify" vertical="top" wrapText="1"/>
      <protection hidden="1"/>
    </xf>
    <xf numFmtId="9" fontId="7" fillId="0" borderId="1" xfId="0" applyNumberFormat="1" applyFont="1" applyBorder="1" applyAlignment="1" applyProtection="1">
      <alignment horizontal="right" vertical="top" wrapText="1"/>
      <protection hidden="1"/>
    </xf>
    <xf numFmtId="9" fontId="7" fillId="0" borderId="1" xfId="2" applyFont="1" applyBorder="1" applyAlignment="1">
      <alignment horizontal="right" vertical="top" wrapText="1"/>
    </xf>
    <xf numFmtId="0" fontId="7" fillId="0" borderId="0" xfId="0" applyFont="1" applyAlignment="1" applyProtection="1">
      <alignment horizontal="left" vertical="top" wrapText="1"/>
      <protection hidden="1"/>
    </xf>
    <xf numFmtId="0" fontId="6" fillId="7" borderId="1" xfId="0" applyFont="1" applyFill="1" applyBorder="1" applyAlignment="1" applyProtection="1">
      <alignment horizontal="justify" vertical="center" wrapText="1"/>
      <protection hidden="1"/>
    </xf>
    <xf numFmtId="0" fontId="6" fillId="5" borderId="1" xfId="0" applyFont="1" applyFill="1" applyBorder="1" applyAlignment="1" applyProtection="1">
      <alignment horizontal="justify" vertical="center" wrapText="1"/>
      <protection hidden="1"/>
    </xf>
    <xf numFmtId="0" fontId="5" fillId="0" borderId="1" xfId="0" applyFont="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left" vertical="top" wrapText="1"/>
      <protection hidden="1"/>
    </xf>
    <xf numFmtId="0" fontId="5" fillId="3" borderId="0" xfId="0" applyFont="1" applyFill="1" applyAlignment="1" applyProtection="1">
      <alignment wrapText="1"/>
      <protection hidden="1"/>
    </xf>
    <xf numFmtId="0" fontId="5" fillId="3" borderId="0" xfId="0" applyFont="1" applyFill="1" applyAlignment="1" applyProtection="1">
      <alignment horizontal="center" wrapText="1"/>
      <protection hidden="1"/>
    </xf>
    <xf numFmtId="0" fontId="5" fillId="3" borderId="0" xfId="0" applyFont="1" applyFill="1" applyAlignment="1" applyProtection="1">
      <alignment horizontal="justify" wrapText="1"/>
      <protection hidden="1"/>
    </xf>
    <xf numFmtId="0" fontId="6"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5"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5" fillId="0" borderId="1" xfId="0" applyFont="1" applyBorder="1" applyAlignment="1" applyProtection="1">
      <alignment horizontal="justify" vertical="center" wrapText="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6" name="Imagen 1">
          <a:extLst>
            <a:ext uri="{FF2B5EF4-FFF2-40B4-BE49-F238E27FC236}">
              <a16:creationId xmlns:a16="http://schemas.microsoft.com/office/drawing/2014/main" id="{398D58D0-5BFF-4900-80F9-C74CDA829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9"/>
  <sheetViews>
    <sheetView showGridLines="0" tabSelected="1" zoomScale="80" zoomScaleNormal="80" workbookViewId="0">
      <selection sqref="A1:K1"/>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21" style="1" customWidth="1"/>
    <col min="7" max="7" width="18.42578125" style="1" customWidth="1"/>
    <col min="8" max="8" width="23.5703125" style="1" customWidth="1"/>
    <col min="9" max="9" width="8.140625" style="1" customWidth="1"/>
    <col min="10" max="10" width="20.85546875" style="1" customWidth="1"/>
    <col min="11" max="11" width="15.85546875" style="1" customWidth="1"/>
    <col min="12" max="14" width="7.28515625" style="1" customWidth="1"/>
    <col min="15" max="15" width="9.85546875" style="1" customWidth="1"/>
    <col min="16" max="16" width="17.42578125" style="1" customWidth="1"/>
    <col min="17" max="21" width="17.85546875" style="1" customWidth="1"/>
    <col min="22" max="22" width="22" style="35" customWidth="1"/>
    <col min="23" max="24" width="16.5703125" style="35" customWidth="1"/>
    <col min="25" max="25" width="41.5703125" style="56" customWidth="1"/>
    <col min="26" max="26" width="17.85546875" style="56" customWidth="1"/>
    <col min="27" max="29" width="16.5703125" style="35" customWidth="1"/>
    <col min="30" max="30" width="53.5703125" style="56" customWidth="1"/>
    <col min="31" max="31" width="23.5703125" style="56" customWidth="1"/>
    <col min="32" max="40" width="16.5703125" style="1" hidden="1" customWidth="1"/>
    <col min="41" max="41" width="6.5703125" style="1" hidden="1" customWidth="1"/>
    <col min="42" max="43" width="16.5703125" style="35" customWidth="1"/>
    <col min="44" max="44" width="21.5703125" style="35" customWidth="1"/>
    <col min="45" max="45" width="48.42578125" style="56" customWidth="1"/>
    <col min="46" max="16384" width="10.85546875" style="1"/>
  </cols>
  <sheetData>
    <row r="1" spans="1:45" ht="70.5" customHeight="1" x14ac:dyDescent="0.25">
      <c r="A1" s="113" t="s">
        <v>0</v>
      </c>
      <c r="B1" s="114"/>
      <c r="C1" s="114"/>
      <c r="D1" s="114"/>
      <c r="E1" s="114"/>
      <c r="F1" s="114"/>
      <c r="G1" s="114"/>
      <c r="H1" s="114"/>
      <c r="I1" s="114"/>
      <c r="J1" s="114"/>
      <c r="K1" s="114"/>
      <c r="L1" s="115" t="s">
        <v>1</v>
      </c>
      <c r="M1" s="115"/>
      <c r="N1" s="115"/>
      <c r="O1" s="115"/>
      <c r="P1" s="115"/>
    </row>
    <row r="2" spans="1:45" s="2" customFormat="1" ht="23.45" customHeight="1" x14ac:dyDescent="0.25">
      <c r="A2" s="116" t="s">
        <v>2</v>
      </c>
      <c r="B2" s="117"/>
      <c r="C2" s="117"/>
      <c r="D2" s="117"/>
      <c r="E2" s="117"/>
      <c r="F2" s="117"/>
      <c r="G2" s="117"/>
      <c r="H2" s="117"/>
      <c r="I2" s="117"/>
      <c r="J2" s="117"/>
      <c r="K2" s="117"/>
      <c r="L2" s="117"/>
      <c r="M2" s="117"/>
      <c r="N2" s="117"/>
      <c r="O2" s="117"/>
      <c r="P2" s="117"/>
      <c r="V2" s="36"/>
      <c r="W2" s="36"/>
      <c r="X2" s="36"/>
      <c r="Y2" s="57"/>
      <c r="Z2" s="57"/>
      <c r="AA2" s="36"/>
      <c r="AB2" s="36"/>
      <c r="AC2" s="36"/>
      <c r="AD2" s="57"/>
      <c r="AE2" s="57"/>
      <c r="AP2" s="36"/>
      <c r="AQ2" s="36"/>
      <c r="AR2" s="36"/>
      <c r="AS2" s="57"/>
    </row>
    <row r="3" spans="1:45" x14ac:dyDescent="0.25"/>
    <row r="4" spans="1:45" ht="29.1" customHeight="1" x14ac:dyDescent="0.25">
      <c r="A4" s="112" t="s">
        <v>3</v>
      </c>
      <c r="B4" s="112"/>
      <c r="C4" s="115" t="s">
        <v>4</v>
      </c>
      <c r="D4" s="115"/>
      <c r="F4" s="112" t="s">
        <v>5</v>
      </c>
      <c r="G4" s="112"/>
      <c r="H4" s="112"/>
      <c r="I4" s="112"/>
      <c r="J4" s="112"/>
      <c r="K4" s="112"/>
    </row>
    <row r="5" spans="1:45" x14ac:dyDescent="0.25">
      <c r="A5" s="112"/>
      <c r="B5" s="112"/>
      <c r="C5" s="115"/>
      <c r="D5" s="115"/>
      <c r="F5" s="3" t="s">
        <v>6</v>
      </c>
      <c r="G5" s="3" t="s">
        <v>7</v>
      </c>
      <c r="H5" s="123" t="s">
        <v>8</v>
      </c>
      <c r="I5" s="123"/>
      <c r="J5" s="123"/>
      <c r="K5" s="123"/>
    </row>
    <row r="6" spans="1:45" ht="30" customHeight="1" x14ac:dyDescent="0.25">
      <c r="A6" s="112"/>
      <c r="B6" s="112"/>
      <c r="C6" s="115"/>
      <c r="D6" s="115"/>
      <c r="F6" s="81">
        <v>1</v>
      </c>
      <c r="G6" s="81" t="s">
        <v>9</v>
      </c>
      <c r="H6" s="118" t="s">
        <v>10</v>
      </c>
      <c r="I6" s="118"/>
      <c r="J6" s="118"/>
      <c r="K6" s="118"/>
    </row>
    <row r="7" spans="1:45" ht="199.5" customHeight="1" x14ac:dyDescent="0.25">
      <c r="A7" s="112"/>
      <c r="B7" s="112"/>
      <c r="C7" s="115"/>
      <c r="D7" s="115"/>
      <c r="F7" s="77">
        <v>2</v>
      </c>
      <c r="G7" s="77" t="s">
        <v>11</v>
      </c>
      <c r="H7" s="118" t="s">
        <v>12</v>
      </c>
      <c r="I7" s="118"/>
      <c r="J7" s="118"/>
      <c r="K7" s="118"/>
    </row>
    <row r="8" spans="1:45" ht="78" customHeight="1" x14ac:dyDescent="0.25">
      <c r="A8" s="112"/>
      <c r="B8" s="112"/>
      <c r="C8" s="115"/>
      <c r="D8" s="115"/>
      <c r="F8" s="81">
        <v>3</v>
      </c>
      <c r="G8" s="81" t="s">
        <v>275</v>
      </c>
      <c r="H8" s="118" t="s">
        <v>276</v>
      </c>
      <c r="I8" s="118"/>
      <c r="J8" s="118"/>
      <c r="K8" s="118"/>
    </row>
    <row r="9" spans="1:45" s="109" customFormat="1" ht="87.75" customHeight="1" x14ac:dyDescent="0.25">
      <c r="A9" s="107"/>
      <c r="B9" s="107"/>
      <c r="C9" s="108"/>
      <c r="D9" s="108"/>
      <c r="F9" s="106">
        <v>4</v>
      </c>
      <c r="G9" s="106" t="s">
        <v>280</v>
      </c>
      <c r="H9" s="118" t="s">
        <v>281</v>
      </c>
      <c r="I9" s="118"/>
      <c r="J9" s="118"/>
      <c r="K9" s="118"/>
      <c r="V9" s="110"/>
      <c r="W9" s="110"/>
      <c r="X9" s="110"/>
      <c r="Y9" s="111"/>
      <c r="Z9" s="111"/>
      <c r="AA9" s="110"/>
      <c r="AB9" s="110"/>
      <c r="AC9" s="110"/>
      <c r="AD9" s="111"/>
      <c r="AE9" s="111"/>
      <c r="AP9" s="110"/>
      <c r="AQ9" s="110"/>
      <c r="AR9" s="110"/>
      <c r="AS9" s="111"/>
    </row>
    <row r="10" spans="1:45" x14ac:dyDescent="0.25"/>
    <row r="11" spans="1:45" ht="14.45" customHeight="1" x14ac:dyDescent="0.25">
      <c r="A11" s="112" t="s">
        <v>13</v>
      </c>
      <c r="B11" s="112"/>
      <c r="C11" s="112" t="s">
        <v>14</v>
      </c>
      <c r="D11" s="112" t="s">
        <v>15</v>
      </c>
      <c r="E11" s="112"/>
      <c r="F11" s="112"/>
      <c r="G11" s="112"/>
      <c r="H11" s="112"/>
      <c r="I11" s="112"/>
      <c r="J11" s="112"/>
      <c r="K11" s="112"/>
      <c r="L11" s="112"/>
      <c r="M11" s="112"/>
      <c r="N11" s="112"/>
      <c r="O11" s="112"/>
      <c r="P11" s="112"/>
      <c r="Q11" s="124" t="s">
        <v>16</v>
      </c>
      <c r="R11" s="124"/>
      <c r="S11" s="124"/>
      <c r="T11" s="124"/>
      <c r="U11" s="124"/>
      <c r="V11" s="122" t="s">
        <v>17</v>
      </c>
      <c r="W11" s="122"/>
      <c r="X11" s="122"/>
      <c r="Y11" s="122"/>
      <c r="Z11" s="122"/>
      <c r="AA11" s="125" t="s">
        <v>17</v>
      </c>
      <c r="AB11" s="125"/>
      <c r="AC11" s="125"/>
      <c r="AD11" s="125"/>
      <c r="AE11" s="125"/>
      <c r="AF11" s="126" t="s">
        <v>17</v>
      </c>
      <c r="AG11" s="126"/>
      <c r="AH11" s="126"/>
      <c r="AI11" s="126"/>
      <c r="AJ11" s="126"/>
      <c r="AK11" s="127" t="s">
        <v>17</v>
      </c>
      <c r="AL11" s="127"/>
      <c r="AM11" s="127"/>
      <c r="AN11" s="127"/>
      <c r="AO11" s="127"/>
      <c r="AP11" s="119" t="s">
        <v>18</v>
      </c>
      <c r="AQ11" s="120"/>
      <c r="AR11" s="120"/>
      <c r="AS11" s="121"/>
    </row>
    <row r="12" spans="1:45" ht="14.45" customHeight="1" x14ac:dyDescent="0.25">
      <c r="A12" s="112"/>
      <c r="B12" s="112"/>
      <c r="C12" s="112"/>
      <c r="D12" s="112"/>
      <c r="E12" s="112"/>
      <c r="F12" s="112"/>
      <c r="G12" s="112"/>
      <c r="H12" s="112"/>
      <c r="I12" s="112"/>
      <c r="J12" s="112"/>
      <c r="K12" s="112"/>
      <c r="L12" s="112"/>
      <c r="M12" s="112"/>
      <c r="N12" s="112"/>
      <c r="O12" s="112"/>
      <c r="P12" s="112"/>
      <c r="Q12" s="124"/>
      <c r="R12" s="124"/>
      <c r="S12" s="124"/>
      <c r="T12" s="124"/>
      <c r="U12" s="124"/>
      <c r="V12" s="122" t="s">
        <v>19</v>
      </c>
      <c r="W12" s="122"/>
      <c r="X12" s="122"/>
      <c r="Y12" s="122"/>
      <c r="Z12" s="122"/>
      <c r="AA12" s="125" t="s">
        <v>20</v>
      </c>
      <c r="AB12" s="125"/>
      <c r="AC12" s="125"/>
      <c r="AD12" s="125"/>
      <c r="AE12" s="125"/>
      <c r="AF12" s="126" t="s">
        <v>21</v>
      </c>
      <c r="AG12" s="126"/>
      <c r="AH12" s="126"/>
      <c r="AI12" s="126"/>
      <c r="AJ12" s="126"/>
      <c r="AK12" s="127" t="s">
        <v>22</v>
      </c>
      <c r="AL12" s="127"/>
      <c r="AM12" s="127"/>
      <c r="AN12" s="127"/>
      <c r="AO12" s="127"/>
      <c r="AP12" s="119" t="s">
        <v>23</v>
      </c>
      <c r="AQ12" s="120"/>
      <c r="AR12" s="120"/>
      <c r="AS12" s="121"/>
    </row>
    <row r="13" spans="1:45" ht="75" x14ac:dyDescent="0.25">
      <c r="A13" s="73" t="s">
        <v>24</v>
      </c>
      <c r="B13" s="73" t="s">
        <v>25</v>
      </c>
      <c r="C13" s="112"/>
      <c r="D13" s="73" t="s">
        <v>26</v>
      </c>
      <c r="E13" s="73" t="s">
        <v>27</v>
      </c>
      <c r="F13" s="73" t="s">
        <v>28</v>
      </c>
      <c r="G13" s="73" t="s">
        <v>29</v>
      </c>
      <c r="H13" s="73" t="s">
        <v>30</v>
      </c>
      <c r="I13" s="73" t="s">
        <v>31</v>
      </c>
      <c r="J13" s="73" t="s">
        <v>32</v>
      </c>
      <c r="K13" s="73" t="s">
        <v>33</v>
      </c>
      <c r="L13" s="73" t="s">
        <v>34</v>
      </c>
      <c r="M13" s="73" t="s">
        <v>35</v>
      </c>
      <c r="N13" s="73" t="s">
        <v>36</v>
      </c>
      <c r="O13" s="73" t="s">
        <v>37</v>
      </c>
      <c r="P13" s="73" t="s">
        <v>38</v>
      </c>
      <c r="Q13" s="74" t="s">
        <v>39</v>
      </c>
      <c r="R13" s="74" t="s">
        <v>40</v>
      </c>
      <c r="S13" s="74" t="s">
        <v>41</v>
      </c>
      <c r="T13" s="74" t="s">
        <v>42</v>
      </c>
      <c r="U13" s="74" t="s">
        <v>43</v>
      </c>
      <c r="V13" s="72" t="s">
        <v>44</v>
      </c>
      <c r="W13" s="72" t="s">
        <v>45</v>
      </c>
      <c r="X13" s="72" t="s">
        <v>46</v>
      </c>
      <c r="Y13" s="72" t="s">
        <v>47</v>
      </c>
      <c r="Z13" s="72" t="s">
        <v>48</v>
      </c>
      <c r="AA13" s="79" t="s">
        <v>44</v>
      </c>
      <c r="AB13" s="79" t="s">
        <v>45</v>
      </c>
      <c r="AC13" s="79" t="s">
        <v>46</v>
      </c>
      <c r="AD13" s="104" t="s">
        <v>47</v>
      </c>
      <c r="AE13" s="104" t="s">
        <v>48</v>
      </c>
      <c r="AF13" s="75" t="s">
        <v>44</v>
      </c>
      <c r="AG13" s="75" t="s">
        <v>45</v>
      </c>
      <c r="AH13" s="75" t="s">
        <v>46</v>
      </c>
      <c r="AI13" s="75" t="s">
        <v>47</v>
      </c>
      <c r="AJ13" s="75" t="s">
        <v>48</v>
      </c>
      <c r="AK13" s="76" t="s">
        <v>44</v>
      </c>
      <c r="AL13" s="76" t="s">
        <v>45</v>
      </c>
      <c r="AM13" s="76" t="s">
        <v>46</v>
      </c>
      <c r="AN13" s="76" t="s">
        <v>47</v>
      </c>
      <c r="AO13" s="76" t="s">
        <v>48</v>
      </c>
      <c r="AP13" s="29" t="s">
        <v>44</v>
      </c>
      <c r="AQ13" s="29" t="s">
        <v>45</v>
      </c>
      <c r="AR13" s="29" t="s">
        <v>46</v>
      </c>
      <c r="AS13" s="105" t="s">
        <v>49</v>
      </c>
    </row>
    <row r="14" spans="1:45" s="30" customFormat="1" ht="210" x14ac:dyDescent="0.25">
      <c r="A14" s="78">
        <v>4</v>
      </c>
      <c r="B14" s="78" t="s">
        <v>50</v>
      </c>
      <c r="C14" s="78" t="s">
        <v>51</v>
      </c>
      <c r="D14" s="78" t="s">
        <v>52</v>
      </c>
      <c r="E14" s="4">
        <f t="shared" ref="E14:E31" si="0">+(5.55555555555556%*80%)/100%</f>
        <v>4.4444444444444481E-2</v>
      </c>
      <c r="F14" s="78" t="s">
        <v>53</v>
      </c>
      <c r="G14" s="78" t="s">
        <v>54</v>
      </c>
      <c r="H14" s="78" t="s">
        <v>55</v>
      </c>
      <c r="I14" s="5">
        <v>6.6000000000000003E-2</v>
      </c>
      <c r="J14" s="78" t="s">
        <v>56</v>
      </c>
      <c r="K14" s="78" t="s">
        <v>57</v>
      </c>
      <c r="L14" s="6">
        <v>0</v>
      </c>
      <c r="M14" s="80">
        <v>2.3E-2</v>
      </c>
      <c r="N14" s="6">
        <v>0.06</v>
      </c>
      <c r="O14" s="6">
        <v>0.1</v>
      </c>
      <c r="P14" s="6">
        <v>0.1</v>
      </c>
      <c r="Q14" s="78" t="s">
        <v>58</v>
      </c>
      <c r="R14" s="78" t="s">
        <v>59</v>
      </c>
      <c r="S14" s="78" t="s">
        <v>60</v>
      </c>
      <c r="T14" s="78" t="s">
        <v>61</v>
      </c>
      <c r="U14" s="78" t="s">
        <v>62</v>
      </c>
      <c r="V14" s="37">
        <v>0.02</v>
      </c>
      <c r="W14" s="37" t="s">
        <v>63</v>
      </c>
      <c r="X14" s="37" t="s">
        <v>63</v>
      </c>
      <c r="Y14" s="58" t="s">
        <v>64</v>
      </c>
      <c r="Z14" s="58" t="s">
        <v>63</v>
      </c>
      <c r="AA14" s="37">
        <f>M14</f>
        <v>2.3E-2</v>
      </c>
      <c r="AB14" s="85">
        <v>2.3E-2</v>
      </c>
      <c r="AC14" s="66">
        <f t="shared" ref="AC14" si="1">IF(AB14/AA14&gt;100%,100%,AB14/AA14)</f>
        <v>1</v>
      </c>
      <c r="AD14" s="64" t="s">
        <v>246</v>
      </c>
      <c r="AE14" s="64" t="s">
        <v>247</v>
      </c>
      <c r="AF14" s="28">
        <f>N14</f>
        <v>0.06</v>
      </c>
      <c r="AG14" s="65"/>
      <c r="AH14" s="66">
        <f>IF(AG14/AF14&gt;100%,100%,AG14/AF14)</f>
        <v>0</v>
      </c>
      <c r="AI14" s="78"/>
      <c r="AJ14" s="78"/>
      <c r="AK14" s="28">
        <f>O14</f>
        <v>0.1</v>
      </c>
      <c r="AL14" s="65"/>
      <c r="AM14" s="66">
        <f>IF(AL14/AK14&gt;100%,100%,AL14/AK14)</f>
        <v>0</v>
      </c>
      <c r="AN14" s="78"/>
      <c r="AO14" s="78"/>
      <c r="AP14" s="37">
        <f>P14</f>
        <v>0.1</v>
      </c>
      <c r="AQ14" s="54">
        <v>2.3E-2</v>
      </c>
      <c r="AR14" s="51">
        <f>IF(AQ14/AP14&gt;100%,100%,AQ14/AP14)</f>
        <v>0.22999999999999998</v>
      </c>
      <c r="AS14" s="64" t="s">
        <v>246</v>
      </c>
    </row>
    <row r="15" spans="1:45" s="30" customFormat="1" ht="105" x14ac:dyDescent="0.25">
      <c r="A15" s="78">
        <v>4</v>
      </c>
      <c r="B15" s="78" t="s">
        <v>50</v>
      </c>
      <c r="C15" s="78" t="s">
        <v>51</v>
      </c>
      <c r="D15" s="78" t="s">
        <v>66</v>
      </c>
      <c r="E15" s="4">
        <f t="shared" si="0"/>
        <v>4.4444444444444481E-2</v>
      </c>
      <c r="F15" s="78" t="s">
        <v>53</v>
      </c>
      <c r="G15" s="78" t="s">
        <v>67</v>
      </c>
      <c r="H15" s="78" t="s">
        <v>68</v>
      </c>
      <c r="I15" s="78" t="s">
        <v>69</v>
      </c>
      <c r="J15" s="78" t="s">
        <v>70</v>
      </c>
      <c r="K15" s="78" t="s">
        <v>57</v>
      </c>
      <c r="L15" s="6">
        <v>0</v>
      </c>
      <c r="M15" s="6">
        <v>0</v>
      </c>
      <c r="N15" s="6">
        <v>0</v>
      </c>
      <c r="O15" s="6">
        <v>0.15</v>
      </c>
      <c r="P15" s="6">
        <v>0.15</v>
      </c>
      <c r="Q15" s="78" t="s">
        <v>58</v>
      </c>
      <c r="R15" s="78" t="s">
        <v>71</v>
      </c>
      <c r="S15" s="78" t="s">
        <v>72</v>
      </c>
      <c r="T15" s="78" t="s">
        <v>61</v>
      </c>
      <c r="U15" s="78" t="s">
        <v>73</v>
      </c>
      <c r="V15" s="37" t="s">
        <v>63</v>
      </c>
      <c r="W15" s="37" t="s">
        <v>63</v>
      </c>
      <c r="X15" s="37" t="s">
        <v>63</v>
      </c>
      <c r="Y15" s="58" t="s">
        <v>64</v>
      </c>
      <c r="Z15" s="58" t="s">
        <v>63</v>
      </c>
      <c r="AA15" s="37" t="s">
        <v>63</v>
      </c>
      <c r="AB15" s="37" t="s">
        <v>63</v>
      </c>
      <c r="AC15" s="37" t="s">
        <v>63</v>
      </c>
      <c r="AD15" s="58" t="s">
        <v>74</v>
      </c>
      <c r="AE15" s="58" t="s">
        <v>63</v>
      </c>
      <c r="AF15" s="28">
        <f t="shared" ref="AF15:AF37" si="2">N15</f>
        <v>0</v>
      </c>
      <c r="AG15" s="65">
        <v>0</v>
      </c>
      <c r="AH15" s="66" t="e">
        <f>IF(AG15/AF15&gt;100%,100%,AG15/AF15)</f>
        <v>#DIV/0!</v>
      </c>
      <c r="AI15" s="78"/>
      <c r="AJ15" s="78"/>
      <c r="AK15" s="28">
        <f t="shared" ref="AK15:AK37" si="3">O15</f>
        <v>0.15</v>
      </c>
      <c r="AL15" s="65">
        <v>0</v>
      </c>
      <c r="AM15" s="66">
        <f>IF(AL15/AK15&gt;100%,100%,AL15/AK15)</f>
        <v>0</v>
      </c>
      <c r="AN15" s="78"/>
      <c r="AO15" s="78"/>
      <c r="AP15" s="37">
        <f t="shared" ref="AP15:AP37" si="4">P15</f>
        <v>0.15</v>
      </c>
      <c r="AQ15" s="37">
        <v>0</v>
      </c>
      <c r="AR15" s="51">
        <f t="shared" ref="AR15:AR37" si="5">IF(AQ15/AP15&gt;100%,100%,AQ15/AP15)</f>
        <v>0</v>
      </c>
      <c r="AS15" s="58" t="s">
        <v>74</v>
      </c>
    </row>
    <row r="16" spans="1:45" s="103" customFormat="1" ht="120" x14ac:dyDescent="0.25">
      <c r="A16" s="8">
        <v>4</v>
      </c>
      <c r="B16" s="8" t="s">
        <v>50</v>
      </c>
      <c r="C16" s="8" t="s">
        <v>51</v>
      </c>
      <c r="D16" s="8" t="s">
        <v>272</v>
      </c>
      <c r="E16" s="93">
        <f t="shared" si="0"/>
        <v>4.4444444444444481E-2</v>
      </c>
      <c r="F16" s="8" t="s">
        <v>75</v>
      </c>
      <c r="G16" s="8" t="s">
        <v>76</v>
      </c>
      <c r="H16" s="8" t="s">
        <v>77</v>
      </c>
      <c r="I16" s="8" t="s">
        <v>69</v>
      </c>
      <c r="J16" s="8" t="s">
        <v>56</v>
      </c>
      <c r="K16" s="8" t="s">
        <v>57</v>
      </c>
      <c r="L16" s="94">
        <v>0.05</v>
      </c>
      <c r="M16" s="94">
        <v>0.4</v>
      </c>
      <c r="N16" s="94">
        <v>0.8</v>
      </c>
      <c r="O16" s="94">
        <v>1</v>
      </c>
      <c r="P16" s="94">
        <v>1</v>
      </c>
      <c r="Q16" s="8" t="s">
        <v>58</v>
      </c>
      <c r="R16" s="8" t="s">
        <v>78</v>
      </c>
      <c r="S16" s="8" t="s">
        <v>79</v>
      </c>
      <c r="T16" s="8" t="s">
        <v>61</v>
      </c>
      <c r="U16" s="8" t="s">
        <v>80</v>
      </c>
      <c r="V16" s="95">
        <f t="shared" ref="V16:V31" si="6">L16</f>
        <v>0.05</v>
      </c>
      <c r="W16" s="96">
        <v>0</v>
      </c>
      <c r="X16" s="96">
        <v>0</v>
      </c>
      <c r="Y16" s="97" t="s">
        <v>81</v>
      </c>
      <c r="Z16" s="97" t="s">
        <v>82</v>
      </c>
      <c r="AA16" s="95">
        <f t="shared" ref="AA16:AA37" si="7">M16</f>
        <v>0.4</v>
      </c>
      <c r="AB16" s="98">
        <v>0.37840000000000001</v>
      </c>
      <c r="AC16" s="99">
        <f t="shared" ref="AC16:AC37" si="8">IF(AB16/AA16&gt;100%,100%,AB16/AA16)</f>
        <v>0.94599999999999995</v>
      </c>
      <c r="AD16" s="100" t="s">
        <v>270</v>
      </c>
      <c r="AE16" s="100" t="s">
        <v>271</v>
      </c>
      <c r="AF16" s="101">
        <f t="shared" si="2"/>
        <v>0.8</v>
      </c>
      <c r="AG16" s="102"/>
      <c r="AH16" s="99">
        <f t="shared" ref="AH16:AH30" si="9">IF(AG16/AF16&gt;100%,100%,AG16/AF16)</f>
        <v>0</v>
      </c>
      <c r="AI16" s="8"/>
      <c r="AJ16" s="8"/>
      <c r="AK16" s="101">
        <f t="shared" si="3"/>
        <v>1</v>
      </c>
      <c r="AL16" s="102"/>
      <c r="AM16" s="99">
        <f t="shared" ref="AM16:AM30" si="10">IF(AL16/AK16&gt;100%,100%,AL16/AK16)</f>
        <v>0</v>
      </c>
      <c r="AN16" s="8"/>
      <c r="AO16" s="8"/>
      <c r="AP16" s="95">
        <f t="shared" si="4"/>
        <v>1</v>
      </c>
      <c r="AQ16" s="98">
        <v>0.37840000000000001</v>
      </c>
      <c r="AR16" s="98">
        <f t="shared" si="5"/>
        <v>0.37840000000000001</v>
      </c>
      <c r="AS16" s="100" t="s">
        <v>270</v>
      </c>
    </row>
    <row r="17" spans="1:45" s="30" customFormat="1" ht="150" x14ac:dyDescent="0.25">
      <c r="A17" s="78">
        <v>4</v>
      </c>
      <c r="B17" s="78" t="s">
        <v>50</v>
      </c>
      <c r="C17" s="78" t="s">
        <v>83</v>
      </c>
      <c r="D17" s="78" t="s">
        <v>84</v>
      </c>
      <c r="E17" s="4">
        <f t="shared" si="0"/>
        <v>4.4444444444444481E-2</v>
      </c>
      <c r="F17" s="78" t="s">
        <v>53</v>
      </c>
      <c r="G17" s="78" t="s">
        <v>85</v>
      </c>
      <c r="H17" s="78" t="s">
        <v>86</v>
      </c>
      <c r="I17" s="6">
        <v>0.5</v>
      </c>
      <c r="J17" s="78" t="s">
        <v>56</v>
      </c>
      <c r="K17" s="78" t="s">
        <v>57</v>
      </c>
      <c r="L17" s="6">
        <v>0.17</v>
      </c>
      <c r="M17" s="6">
        <v>0.3</v>
      </c>
      <c r="N17" s="7">
        <v>0.45</v>
      </c>
      <c r="O17" s="7">
        <v>0.64</v>
      </c>
      <c r="P17" s="6">
        <v>0.64</v>
      </c>
      <c r="Q17" s="78" t="s">
        <v>87</v>
      </c>
      <c r="R17" s="78" t="s">
        <v>88</v>
      </c>
      <c r="S17" s="78" t="s">
        <v>89</v>
      </c>
      <c r="T17" s="78" t="s">
        <v>61</v>
      </c>
      <c r="U17" s="78" t="s">
        <v>90</v>
      </c>
      <c r="V17" s="37">
        <f t="shared" si="6"/>
        <v>0.17</v>
      </c>
      <c r="W17" s="39">
        <v>5.5800000000000002E-2</v>
      </c>
      <c r="X17" s="39">
        <f>W17/V17</f>
        <v>0.32823529411764707</v>
      </c>
      <c r="Y17" s="59" t="s">
        <v>91</v>
      </c>
      <c r="Z17" s="59" t="s">
        <v>65</v>
      </c>
      <c r="AA17" s="37">
        <f t="shared" si="7"/>
        <v>0.3</v>
      </c>
      <c r="AB17" s="86">
        <v>0.32</v>
      </c>
      <c r="AC17" s="66">
        <f t="shared" si="8"/>
        <v>1</v>
      </c>
      <c r="AD17" s="59" t="s">
        <v>248</v>
      </c>
      <c r="AE17" s="59" t="s">
        <v>65</v>
      </c>
      <c r="AF17" s="28">
        <f t="shared" si="2"/>
        <v>0.45</v>
      </c>
      <c r="AG17" s="65"/>
      <c r="AH17" s="66">
        <f t="shared" si="9"/>
        <v>0</v>
      </c>
      <c r="AI17" s="78"/>
      <c r="AJ17" s="78"/>
      <c r="AK17" s="28">
        <f t="shared" si="3"/>
        <v>0.64</v>
      </c>
      <c r="AL17" s="65"/>
      <c r="AM17" s="66">
        <f t="shared" si="10"/>
        <v>0</v>
      </c>
      <c r="AN17" s="78"/>
      <c r="AO17" s="78"/>
      <c r="AP17" s="37">
        <f t="shared" si="4"/>
        <v>0.64</v>
      </c>
      <c r="AQ17" s="51">
        <v>0.32</v>
      </c>
      <c r="AR17" s="51">
        <f t="shared" si="5"/>
        <v>0.5</v>
      </c>
      <c r="AS17" s="59" t="s">
        <v>249</v>
      </c>
    </row>
    <row r="18" spans="1:45" s="30" customFormat="1" ht="165.75" customHeight="1" x14ac:dyDescent="0.25">
      <c r="A18" s="78">
        <v>4</v>
      </c>
      <c r="B18" s="78" t="s">
        <v>50</v>
      </c>
      <c r="C18" s="78" t="s">
        <v>83</v>
      </c>
      <c r="D18" s="78" t="s">
        <v>92</v>
      </c>
      <c r="E18" s="4">
        <f t="shared" si="0"/>
        <v>4.4444444444444481E-2</v>
      </c>
      <c r="F18" s="78" t="s">
        <v>53</v>
      </c>
      <c r="G18" s="78" t="s">
        <v>93</v>
      </c>
      <c r="H18" s="78" t="s">
        <v>94</v>
      </c>
      <c r="I18" s="6">
        <v>0.6</v>
      </c>
      <c r="J18" s="78" t="s">
        <v>56</v>
      </c>
      <c r="K18" s="78" t="s">
        <v>57</v>
      </c>
      <c r="L18" s="6">
        <v>0.17</v>
      </c>
      <c r="M18" s="6">
        <v>0.3</v>
      </c>
      <c r="N18" s="7">
        <v>0.45</v>
      </c>
      <c r="O18" s="7">
        <v>0.64</v>
      </c>
      <c r="P18" s="6">
        <v>0.64</v>
      </c>
      <c r="Q18" s="78" t="s">
        <v>87</v>
      </c>
      <c r="R18" s="78" t="s">
        <v>88</v>
      </c>
      <c r="S18" s="78" t="s">
        <v>89</v>
      </c>
      <c r="T18" s="78" t="s">
        <v>61</v>
      </c>
      <c r="U18" s="78" t="s">
        <v>90</v>
      </c>
      <c r="V18" s="37">
        <f t="shared" si="6"/>
        <v>0.17</v>
      </c>
      <c r="W18" s="39">
        <v>0.15459999999999999</v>
      </c>
      <c r="X18" s="39">
        <f>W18/V18</f>
        <v>0.90941176470588225</v>
      </c>
      <c r="Y18" s="59" t="s">
        <v>95</v>
      </c>
      <c r="Z18" s="59" t="s">
        <v>65</v>
      </c>
      <c r="AA18" s="37">
        <f t="shared" si="7"/>
        <v>0.3</v>
      </c>
      <c r="AB18" s="66">
        <v>0.50190000000000001</v>
      </c>
      <c r="AC18" s="66">
        <f t="shared" si="8"/>
        <v>1</v>
      </c>
      <c r="AD18" s="59" t="s">
        <v>251</v>
      </c>
      <c r="AE18" s="59" t="s">
        <v>65</v>
      </c>
      <c r="AF18" s="28">
        <f t="shared" si="2"/>
        <v>0.45</v>
      </c>
      <c r="AG18" s="65"/>
      <c r="AH18" s="66">
        <f t="shared" si="9"/>
        <v>0</v>
      </c>
      <c r="AI18" s="78"/>
      <c r="AJ18" s="78"/>
      <c r="AK18" s="28">
        <f t="shared" si="3"/>
        <v>0.64</v>
      </c>
      <c r="AL18" s="65"/>
      <c r="AM18" s="66">
        <f t="shared" si="10"/>
        <v>0</v>
      </c>
      <c r="AN18" s="78"/>
      <c r="AO18" s="78"/>
      <c r="AP18" s="37">
        <f t="shared" si="4"/>
        <v>0.64</v>
      </c>
      <c r="AQ18" s="51">
        <v>0.50190000000000001</v>
      </c>
      <c r="AR18" s="51">
        <f t="shared" si="5"/>
        <v>0.78421874999999996</v>
      </c>
      <c r="AS18" s="59" t="s">
        <v>250</v>
      </c>
    </row>
    <row r="19" spans="1:45" s="30" customFormat="1" ht="90" x14ac:dyDescent="0.25">
      <c r="A19" s="78">
        <v>4</v>
      </c>
      <c r="B19" s="78" t="s">
        <v>50</v>
      </c>
      <c r="C19" s="78" t="s">
        <v>83</v>
      </c>
      <c r="D19" s="78" t="s">
        <v>96</v>
      </c>
      <c r="E19" s="4">
        <f t="shared" si="0"/>
        <v>4.4444444444444481E-2</v>
      </c>
      <c r="F19" s="78" t="s">
        <v>75</v>
      </c>
      <c r="G19" s="78" t="s">
        <v>97</v>
      </c>
      <c r="H19" s="78" t="s">
        <v>98</v>
      </c>
      <c r="I19" s="78"/>
      <c r="J19" s="78" t="s">
        <v>56</v>
      </c>
      <c r="K19" s="78" t="s">
        <v>57</v>
      </c>
      <c r="L19" s="6">
        <v>0.03</v>
      </c>
      <c r="M19" s="6">
        <v>0.25</v>
      </c>
      <c r="N19" s="6">
        <v>0.65</v>
      </c>
      <c r="O19" s="6">
        <v>0.97</v>
      </c>
      <c r="P19" s="6">
        <v>0.97</v>
      </c>
      <c r="Q19" s="78" t="s">
        <v>87</v>
      </c>
      <c r="R19" s="78" t="s">
        <v>88</v>
      </c>
      <c r="S19" s="78" t="s">
        <v>89</v>
      </c>
      <c r="T19" s="78" t="s">
        <v>61</v>
      </c>
      <c r="U19" s="78" t="s">
        <v>99</v>
      </c>
      <c r="V19" s="37">
        <f t="shared" si="6"/>
        <v>0.03</v>
      </c>
      <c r="W19" s="38">
        <v>0.25</v>
      </c>
      <c r="X19" s="39">
        <v>1</v>
      </c>
      <c r="Y19" s="59" t="s">
        <v>100</v>
      </c>
      <c r="Z19" s="59" t="s">
        <v>65</v>
      </c>
      <c r="AA19" s="37">
        <f t="shared" si="7"/>
        <v>0.25</v>
      </c>
      <c r="AB19" s="66">
        <v>0.4466</v>
      </c>
      <c r="AC19" s="66">
        <f t="shared" si="8"/>
        <v>1</v>
      </c>
      <c r="AD19" s="59" t="s">
        <v>252</v>
      </c>
      <c r="AE19" s="59" t="s">
        <v>65</v>
      </c>
      <c r="AF19" s="28">
        <f t="shared" si="2"/>
        <v>0.65</v>
      </c>
      <c r="AG19" s="65"/>
      <c r="AH19" s="66">
        <f t="shared" si="9"/>
        <v>0</v>
      </c>
      <c r="AI19" s="78"/>
      <c r="AJ19" s="78"/>
      <c r="AK19" s="28">
        <f t="shared" si="3"/>
        <v>0.97</v>
      </c>
      <c r="AL19" s="65"/>
      <c r="AM19" s="66">
        <f t="shared" si="10"/>
        <v>0</v>
      </c>
      <c r="AN19" s="78"/>
      <c r="AO19" s="78"/>
      <c r="AP19" s="37">
        <f t="shared" si="4"/>
        <v>0.97</v>
      </c>
      <c r="AQ19" s="51">
        <v>0.4466</v>
      </c>
      <c r="AR19" s="51">
        <f t="shared" si="5"/>
        <v>0.46041237113402061</v>
      </c>
      <c r="AS19" s="59" t="s">
        <v>101</v>
      </c>
    </row>
    <row r="20" spans="1:45" s="30" customFormat="1" ht="90" x14ac:dyDescent="0.25">
      <c r="A20" s="78">
        <v>4</v>
      </c>
      <c r="B20" s="78" t="s">
        <v>50</v>
      </c>
      <c r="C20" s="78" t="s">
        <v>83</v>
      </c>
      <c r="D20" s="78" t="s">
        <v>102</v>
      </c>
      <c r="E20" s="4">
        <f t="shared" si="0"/>
        <v>4.4444444444444481E-2</v>
      </c>
      <c r="F20" s="78" t="s">
        <v>53</v>
      </c>
      <c r="G20" s="78" t="s">
        <v>103</v>
      </c>
      <c r="H20" s="78" t="s">
        <v>104</v>
      </c>
      <c r="I20" s="78"/>
      <c r="J20" s="78" t="s">
        <v>56</v>
      </c>
      <c r="K20" s="78" t="s">
        <v>57</v>
      </c>
      <c r="L20" s="6">
        <v>0.01</v>
      </c>
      <c r="M20" s="6">
        <v>0.04</v>
      </c>
      <c r="N20" s="6">
        <v>0.2</v>
      </c>
      <c r="O20" s="6">
        <v>0.4</v>
      </c>
      <c r="P20" s="6">
        <v>0.4</v>
      </c>
      <c r="Q20" s="78" t="s">
        <v>87</v>
      </c>
      <c r="R20" s="78" t="s">
        <v>88</v>
      </c>
      <c r="S20" s="78" t="s">
        <v>89</v>
      </c>
      <c r="T20" s="78" t="s">
        <v>61</v>
      </c>
      <c r="U20" s="78" t="s">
        <v>99</v>
      </c>
      <c r="V20" s="37">
        <f t="shared" si="6"/>
        <v>0.01</v>
      </c>
      <c r="W20" s="38">
        <v>0.1</v>
      </c>
      <c r="X20" s="38">
        <v>1</v>
      </c>
      <c r="Y20" s="59" t="s">
        <v>105</v>
      </c>
      <c r="Z20" s="59" t="s">
        <v>65</v>
      </c>
      <c r="AA20" s="37">
        <f t="shared" si="7"/>
        <v>0.04</v>
      </c>
      <c r="AB20" s="66">
        <v>0.19689999999999999</v>
      </c>
      <c r="AC20" s="66">
        <f t="shared" si="8"/>
        <v>1</v>
      </c>
      <c r="AD20" s="59" t="s">
        <v>253</v>
      </c>
      <c r="AE20" s="59" t="s">
        <v>65</v>
      </c>
      <c r="AF20" s="28">
        <f t="shared" si="2"/>
        <v>0.2</v>
      </c>
      <c r="AG20" s="65"/>
      <c r="AH20" s="66">
        <f t="shared" si="9"/>
        <v>0</v>
      </c>
      <c r="AI20" s="78"/>
      <c r="AJ20" s="78"/>
      <c r="AK20" s="28">
        <f t="shared" si="3"/>
        <v>0.4</v>
      </c>
      <c r="AL20" s="65"/>
      <c r="AM20" s="66">
        <f t="shared" si="10"/>
        <v>0</v>
      </c>
      <c r="AN20" s="78"/>
      <c r="AO20" s="78"/>
      <c r="AP20" s="37">
        <f t="shared" si="4"/>
        <v>0.4</v>
      </c>
      <c r="AQ20" s="51">
        <v>0.19689999999999999</v>
      </c>
      <c r="AR20" s="51">
        <f t="shared" si="5"/>
        <v>0.49224999999999997</v>
      </c>
      <c r="AS20" s="59" t="s">
        <v>106</v>
      </c>
    </row>
    <row r="21" spans="1:45" s="30" customFormat="1" ht="90" x14ac:dyDescent="0.25">
      <c r="A21" s="78">
        <v>4</v>
      </c>
      <c r="B21" s="78" t="s">
        <v>50</v>
      </c>
      <c r="C21" s="78" t="s">
        <v>83</v>
      </c>
      <c r="D21" s="78" t="s">
        <v>107</v>
      </c>
      <c r="E21" s="4">
        <f t="shared" si="0"/>
        <v>4.4444444444444481E-2</v>
      </c>
      <c r="F21" s="78" t="s">
        <v>75</v>
      </c>
      <c r="G21" s="78" t="s">
        <v>108</v>
      </c>
      <c r="H21" s="78" t="s">
        <v>109</v>
      </c>
      <c r="I21" s="78"/>
      <c r="J21" s="78" t="s">
        <v>70</v>
      </c>
      <c r="K21" s="78" t="s">
        <v>57</v>
      </c>
      <c r="L21" s="6">
        <v>0.95</v>
      </c>
      <c r="M21" s="6">
        <v>0.95</v>
      </c>
      <c r="N21" s="6">
        <v>0.95</v>
      </c>
      <c r="O21" s="6">
        <v>0.95</v>
      </c>
      <c r="P21" s="6">
        <v>0.95</v>
      </c>
      <c r="Q21" s="78" t="s">
        <v>87</v>
      </c>
      <c r="R21" s="78" t="s">
        <v>88</v>
      </c>
      <c r="S21" s="78" t="s">
        <v>110</v>
      </c>
      <c r="T21" s="78" t="s">
        <v>61</v>
      </c>
      <c r="U21" s="8" t="s">
        <v>111</v>
      </c>
      <c r="V21" s="37">
        <f t="shared" si="6"/>
        <v>0.95</v>
      </c>
      <c r="W21" s="39">
        <v>0.97799999999999998</v>
      </c>
      <c r="X21" s="38">
        <v>1</v>
      </c>
      <c r="Y21" s="59" t="s">
        <v>112</v>
      </c>
      <c r="Z21" s="59" t="s">
        <v>65</v>
      </c>
      <c r="AA21" s="37">
        <f t="shared" si="7"/>
        <v>0.95</v>
      </c>
      <c r="AB21" s="66">
        <v>0.9889</v>
      </c>
      <c r="AC21" s="66">
        <f t="shared" si="8"/>
        <v>1</v>
      </c>
      <c r="AD21" s="59" t="s">
        <v>113</v>
      </c>
      <c r="AE21" s="59" t="s">
        <v>65</v>
      </c>
      <c r="AF21" s="28">
        <f t="shared" si="2"/>
        <v>0.95</v>
      </c>
      <c r="AG21" s="65"/>
      <c r="AH21" s="66">
        <f t="shared" si="9"/>
        <v>0</v>
      </c>
      <c r="AI21" s="78"/>
      <c r="AJ21" s="78"/>
      <c r="AK21" s="28">
        <f t="shared" si="3"/>
        <v>0.95</v>
      </c>
      <c r="AL21" s="65"/>
      <c r="AM21" s="66">
        <f t="shared" si="10"/>
        <v>0</v>
      </c>
      <c r="AN21" s="78"/>
      <c r="AO21" s="78"/>
      <c r="AP21" s="37">
        <f t="shared" si="4"/>
        <v>0.95</v>
      </c>
      <c r="AQ21" s="52">
        <f>(97.8%*25%)+(98.89%*25%)</f>
        <v>0.49172499999999997</v>
      </c>
      <c r="AR21" s="51">
        <f t="shared" si="5"/>
        <v>0.51760526315789468</v>
      </c>
      <c r="AS21" s="59" t="s">
        <v>254</v>
      </c>
    </row>
    <row r="22" spans="1:45" s="30" customFormat="1" ht="90" x14ac:dyDescent="0.25">
      <c r="A22" s="78">
        <v>4</v>
      </c>
      <c r="B22" s="78" t="s">
        <v>50</v>
      </c>
      <c r="C22" s="78" t="s">
        <v>83</v>
      </c>
      <c r="D22" s="78" t="s">
        <v>114</v>
      </c>
      <c r="E22" s="4">
        <f t="shared" si="0"/>
        <v>4.4444444444444481E-2</v>
      </c>
      <c r="F22" s="78" t="s">
        <v>53</v>
      </c>
      <c r="G22" s="78" t="s">
        <v>115</v>
      </c>
      <c r="H22" s="78" t="s">
        <v>116</v>
      </c>
      <c r="I22" s="78"/>
      <c r="J22" s="78" t="s">
        <v>70</v>
      </c>
      <c r="K22" s="78" t="s">
        <v>57</v>
      </c>
      <c r="L22" s="6">
        <v>1</v>
      </c>
      <c r="M22" s="6">
        <v>1</v>
      </c>
      <c r="N22" s="6">
        <v>1</v>
      </c>
      <c r="O22" s="6">
        <v>1</v>
      </c>
      <c r="P22" s="6">
        <v>1</v>
      </c>
      <c r="Q22" s="78" t="s">
        <v>87</v>
      </c>
      <c r="R22" s="8" t="s">
        <v>88</v>
      </c>
      <c r="S22" s="8" t="s">
        <v>117</v>
      </c>
      <c r="T22" s="8" t="s">
        <v>61</v>
      </c>
      <c r="U22" s="8" t="s">
        <v>118</v>
      </c>
      <c r="V22" s="37">
        <f t="shared" si="6"/>
        <v>1</v>
      </c>
      <c r="W22" s="40">
        <v>0.96399999999999997</v>
      </c>
      <c r="X22" s="40">
        <f>W22/V22</f>
        <v>0.96399999999999997</v>
      </c>
      <c r="Y22" s="59" t="s">
        <v>119</v>
      </c>
      <c r="Z22" s="59" t="s">
        <v>65</v>
      </c>
      <c r="AA22" s="37">
        <f t="shared" si="7"/>
        <v>1</v>
      </c>
      <c r="AB22" s="85">
        <v>1.0820000000000001</v>
      </c>
      <c r="AC22" s="66">
        <f t="shared" si="8"/>
        <v>1</v>
      </c>
      <c r="AD22" s="59" t="s">
        <v>255</v>
      </c>
      <c r="AE22" s="59" t="s">
        <v>65</v>
      </c>
      <c r="AF22" s="28">
        <f t="shared" si="2"/>
        <v>1</v>
      </c>
      <c r="AG22" s="65"/>
      <c r="AH22" s="66">
        <f t="shared" si="9"/>
        <v>0</v>
      </c>
      <c r="AI22" s="78"/>
      <c r="AJ22" s="78"/>
      <c r="AK22" s="28">
        <f t="shared" si="3"/>
        <v>1</v>
      </c>
      <c r="AL22" s="65"/>
      <c r="AM22" s="66">
        <f t="shared" si="10"/>
        <v>0</v>
      </c>
      <c r="AN22" s="78"/>
      <c r="AO22" s="78"/>
      <c r="AP22" s="37">
        <f t="shared" si="4"/>
        <v>1</v>
      </c>
      <c r="AQ22" s="53">
        <f>(96.4%*25%)+(108%*25%)</f>
        <v>0.51100000000000001</v>
      </c>
      <c r="AR22" s="51">
        <f t="shared" si="5"/>
        <v>0.51100000000000001</v>
      </c>
      <c r="AS22" s="59" t="s">
        <v>256</v>
      </c>
    </row>
    <row r="23" spans="1:45" s="30" customFormat="1" ht="135" x14ac:dyDescent="0.25">
      <c r="A23" s="78">
        <v>4</v>
      </c>
      <c r="B23" s="78" t="s">
        <v>50</v>
      </c>
      <c r="C23" s="78" t="s">
        <v>83</v>
      </c>
      <c r="D23" s="78" t="s">
        <v>120</v>
      </c>
      <c r="E23" s="4">
        <f t="shared" si="0"/>
        <v>4.4444444444444481E-2</v>
      </c>
      <c r="F23" s="78" t="s">
        <v>53</v>
      </c>
      <c r="G23" s="78" t="s">
        <v>121</v>
      </c>
      <c r="H23" s="78" t="s">
        <v>122</v>
      </c>
      <c r="I23" s="78"/>
      <c r="J23" s="78" t="s">
        <v>70</v>
      </c>
      <c r="K23" s="78" t="s">
        <v>57</v>
      </c>
      <c r="L23" s="6">
        <v>0.95</v>
      </c>
      <c r="M23" s="6">
        <v>0.95</v>
      </c>
      <c r="N23" s="6">
        <v>0.95</v>
      </c>
      <c r="O23" s="6">
        <v>0.95</v>
      </c>
      <c r="P23" s="6">
        <v>0.95</v>
      </c>
      <c r="Q23" s="78" t="s">
        <v>87</v>
      </c>
      <c r="R23" s="78" t="s">
        <v>123</v>
      </c>
      <c r="S23" s="78" t="s">
        <v>124</v>
      </c>
      <c r="T23" s="78" t="s">
        <v>61</v>
      </c>
      <c r="U23" s="8" t="s">
        <v>125</v>
      </c>
      <c r="V23" s="37">
        <f t="shared" si="6"/>
        <v>0.95</v>
      </c>
      <c r="W23" s="39">
        <v>0.97699999999999998</v>
      </c>
      <c r="X23" s="38">
        <v>1</v>
      </c>
      <c r="Y23" s="59" t="s">
        <v>126</v>
      </c>
      <c r="Z23" s="59" t="s">
        <v>127</v>
      </c>
      <c r="AA23" s="37">
        <f t="shared" si="7"/>
        <v>0.95</v>
      </c>
      <c r="AB23" s="85">
        <v>0.996</v>
      </c>
      <c r="AC23" s="66">
        <f t="shared" si="8"/>
        <v>1</v>
      </c>
      <c r="AD23" s="59" t="s">
        <v>128</v>
      </c>
      <c r="AE23" s="59" t="s">
        <v>127</v>
      </c>
      <c r="AF23" s="28">
        <f t="shared" si="2"/>
        <v>0.95</v>
      </c>
      <c r="AG23" s="65"/>
      <c r="AH23" s="66">
        <f t="shared" si="9"/>
        <v>0</v>
      </c>
      <c r="AI23" s="78"/>
      <c r="AJ23" s="78"/>
      <c r="AK23" s="28">
        <f t="shared" si="3"/>
        <v>0.95</v>
      </c>
      <c r="AL23" s="65"/>
      <c r="AM23" s="66">
        <f t="shared" si="10"/>
        <v>0</v>
      </c>
      <c r="AN23" s="78"/>
      <c r="AO23" s="78"/>
      <c r="AP23" s="37">
        <f t="shared" si="4"/>
        <v>0.95</v>
      </c>
      <c r="AQ23" s="51">
        <f>(97.7%*25%)+(99.6%*25%)</f>
        <v>0.49324999999999997</v>
      </c>
      <c r="AR23" s="51">
        <f t="shared" si="5"/>
        <v>0.51921052631578946</v>
      </c>
      <c r="AS23" s="59" t="s">
        <v>257</v>
      </c>
    </row>
    <row r="24" spans="1:45" s="30" customFormat="1" ht="135" x14ac:dyDescent="0.25">
      <c r="A24" s="78">
        <v>4</v>
      </c>
      <c r="B24" s="78" t="s">
        <v>50</v>
      </c>
      <c r="C24" s="78" t="s">
        <v>129</v>
      </c>
      <c r="D24" s="78" t="s">
        <v>130</v>
      </c>
      <c r="E24" s="4">
        <f t="shared" si="0"/>
        <v>4.4444444444444481E-2</v>
      </c>
      <c r="F24" s="78" t="s">
        <v>75</v>
      </c>
      <c r="G24" s="78" t="s">
        <v>131</v>
      </c>
      <c r="H24" s="78" t="s">
        <v>132</v>
      </c>
      <c r="I24" s="78"/>
      <c r="J24" s="78" t="s">
        <v>133</v>
      </c>
      <c r="K24" s="78" t="s">
        <v>134</v>
      </c>
      <c r="L24" s="9">
        <v>1920</v>
      </c>
      <c r="M24" s="9">
        <v>1920</v>
      </c>
      <c r="N24" s="9">
        <v>1920</v>
      </c>
      <c r="O24" s="9">
        <v>1920</v>
      </c>
      <c r="P24" s="10">
        <f>SUM(L24:O24)</f>
        <v>7680</v>
      </c>
      <c r="Q24" s="78" t="s">
        <v>87</v>
      </c>
      <c r="R24" s="78" t="s">
        <v>135</v>
      </c>
      <c r="S24" s="78" t="s">
        <v>136</v>
      </c>
      <c r="T24" s="78" t="s">
        <v>61</v>
      </c>
      <c r="U24" s="78" t="s">
        <v>136</v>
      </c>
      <c r="V24" s="41">
        <f t="shared" si="6"/>
        <v>1920</v>
      </c>
      <c r="W24" s="42">
        <v>2372</v>
      </c>
      <c r="X24" s="38">
        <v>1</v>
      </c>
      <c r="Y24" s="59" t="s">
        <v>137</v>
      </c>
      <c r="Z24" s="59" t="s">
        <v>138</v>
      </c>
      <c r="AA24" s="41">
        <f t="shared" si="7"/>
        <v>1920</v>
      </c>
      <c r="AB24" s="41">
        <v>20601</v>
      </c>
      <c r="AC24" s="66">
        <f t="shared" si="8"/>
        <v>1</v>
      </c>
      <c r="AD24" s="59" t="s">
        <v>258</v>
      </c>
      <c r="AE24" s="59" t="s">
        <v>138</v>
      </c>
      <c r="AF24" s="9">
        <f t="shared" si="2"/>
        <v>1920</v>
      </c>
      <c r="AG24" s="67"/>
      <c r="AH24" s="66">
        <f t="shared" si="9"/>
        <v>0</v>
      </c>
      <c r="AI24" s="78"/>
      <c r="AJ24" s="78"/>
      <c r="AK24" s="31">
        <f t="shared" si="3"/>
        <v>1920</v>
      </c>
      <c r="AL24" s="67"/>
      <c r="AM24" s="66">
        <f t="shared" si="10"/>
        <v>0</v>
      </c>
      <c r="AN24" s="78"/>
      <c r="AO24" s="78"/>
      <c r="AP24" s="41">
        <f t="shared" si="4"/>
        <v>7680</v>
      </c>
      <c r="AQ24" s="55">
        <v>22973</v>
      </c>
      <c r="AR24" s="51">
        <f t="shared" si="5"/>
        <v>1</v>
      </c>
      <c r="AS24" s="59" t="s">
        <v>259</v>
      </c>
    </row>
    <row r="25" spans="1:45" s="30" customFormat="1" ht="60" x14ac:dyDescent="0.25">
      <c r="A25" s="78">
        <v>4</v>
      </c>
      <c r="B25" s="78" t="s">
        <v>50</v>
      </c>
      <c r="C25" s="78" t="s">
        <v>129</v>
      </c>
      <c r="D25" s="78" t="s">
        <v>139</v>
      </c>
      <c r="E25" s="4">
        <f t="shared" si="0"/>
        <v>4.4444444444444481E-2</v>
      </c>
      <c r="F25" s="78" t="s">
        <v>53</v>
      </c>
      <c r="G25" s="78" t="s">
        <v>140</v>
      </c>
      <c r="H25" s="78" t="s">
        <v>141</v>
      </c>
      <c r="I25" s="78"/>
      <c r="J25" s="78" t="s">
        <v>133</v>
      </c>
      <c r="K25" s="78" t="s">
        <v>142</v>
      </c>
      <c r="L25" s="9">
        <v>960</v>
      </c>
      <c r="M25" s="9">
        <v>960</v>
      </c>
      <c r="N25" s="9">
        <v>960</v>
      </c>
      <c r="O25" s="9">
        <v>960</v>
      </c>
      <c r="P25" s="10">
        <f>SUM(L25:O25)</f>
        <v>3840</v>
      </c>
      <c r="Q25" s="78" t="s">
        <v>87</v>
      </c>
      <c r="R25" s="78" t="s">
        <v>142</v>
      </c>
      <c r="S25" s="78" t="s">
        <v>136</v>
      </c>
      <c r="T25" s="78" t="s">
        <v>61</v>
      </c>
      <c r="U25" s="78" t="s">
        <v>136</v>
      </c>
      <c r="V25" s="41">
        <f t="shared" si="6"/>
        <v>960</v>
      </c>
      <c r="W25" s="42">
        <v>518</v>
      </c>
      <c r="X25" s="43">
        <f>W25/V25</f>
        <v>0.5395833333333333</v>
      </c>
      <c r="Y25" s="59" t="s">
        <v>143</v>
      </c>
      <c r="Z25" s="59" t="s">
        <v>144</v>
      </c>
      <c r="AA25" s="41">
        <f t="shared" si="7"/>
        <v>960</v>
      </c>
      <c r="AB25" s="41">
        <v>7806</v>
      </c>
      <c r="AC25" s="66">
        <f t="shared" si="8"/>
        <v>1</v>
      </c>
      <c r="AD25" s="59" t="s">
        <v>145</v>
      </c>
      <c r="AE25" s="59" t="s">
        <v>144</v>
      </c>
      <c r="AF25" s="9">
        <f t="shared" si="2"/>
        <v>960</v>
      </c>
      <c r="AG25" s="67"/>
      <c r="AH25" s="66">
        <f t="shared" si="9"/>
        <v>0</v>
      </c>
      <c r="AI25" s="78"/>
      <c r="AJ25" s="78"/>
      <c r="AK25" s="31">
        <f t="shared" si="3"/>
        <v>960</v>
      </c>
      <c r="AL25" s="67"/>
      <c r="AM25" s="66">
        <f t="shared" si="10"/>
        <v>0</v>
      </c>
      <c r="AN25" s="78"/>
      <c r="AO25" s="78"/>
      <c r="AP25" s="41">
        <f t="shared" si="4"/>
        <v>3840</v>
      </c>
      <c r="AQ25" s="55">
        <v>8324</v>
      </c>
      <c r="AR25" s="51">
        <f t="shared" si="5"/>
        <v>1</v>
      </c>
      <c r="AS25" s="64" t="s">
        <v>260</v>
      </c>
    </row>
    <row r="26" spans="1:45" s="30" customFormat="1" ht="60" x14ac:dyDescent="0.25">
      <c r="A26" s="78">
        <v>4</v>
      </c>
      <c r="B26" s="78" t="s">
        <v>50</v>
      </c>
      <c r="C26" s="78" t="s">
        <v>129</v>
      </c>
      <c r="D26" s="78" t="s">
        <v>146</v>
      </c>
      <c r="E26" s="4">
        <f t="shared" si="0"/>
        <v>4.4444444444444481E-2</v>
      </c>
      <c r="F26" s="78" t="s">
        <v>53</v>
      </c>
      <c r="G26" s="78" t="s">
        <v>147</v>
      </c>
      <c r="H26" s="78" t="s">
        <v>148</v>
      </c>
      <c r="I26" s="78"/>
      <c r="J26" s="78" t="s">
        <v>133</v>
      </c>
      <c r="K26" s="78" t="s">
        <v>149</v>
      </c>
      <c r="L26" s="11">
        <v>27</v>
      </c>
      <c r="M26" s="11">
        <v>67</v>
      </c>
      <c r="N26" s="11">
        <v>68</v>
      </c>
      <c r="O26" s="11">
        <v>57</v>
      </c>
      <c r="P26" s="10">
        <f t="shared" ref="P26:P31" si="11">SUM(L26:O26)</f>
        <v>219</v>
      </c>
      <c r="Q26" s="78" t="s">
        <v>87</v>
      </c>
      <c r="R26" s="78" t="s">
        <v>150</v>
      </c>
      <c r="S26" s="78" t="s">
        <v>151</v>
      </c>
      <c r="T26" s="78" t="s">
        <v>61</v>
      </c>
      <c r="U26" s="78" t="s">
        <v>151</v>
      </c>
      <c r="V26" s="41">
        <f t="shared" si="6"/>
        <v>27</v>
      </c>
      <c r="W26" s="42">
        <v>63</v>
      </c>
      <c r="X26" s="43">
        <v>1</v>
      </c>
      <c r="Y26" s="59" t="s">
        <v>152</v>
      </c>
      <c r="Z26" s="59" t="s">
        <v>153</v>
      </c>
      <c r="AA26" s="41">
        <f t="shared" si="7"/>
        <v>67</v>
      </c>
      <c r="AB26" s="41">
        <v>81</v>
      </c>
      <c r="AC26" s="66">
        <f t="shared" si="8"/>
        <v>1</v>
      </c>
      <c r="AD26" s="59" t="s">
        <v>154</v>
      </c>
      <c r="AE26" s="59" t="s">
        <v>153</v>
      </c>
      <c r="AF26" s="9">
        <f t="shared" si="2"/>
        <v>68</v>
      </c>
      <c r="AG26" s="67"/>
      <c r="AH26" s="66">
        <f t="shared" si="9"/>
        <v>0</v>
      </c>
      <c r="AI26" s="78"/>
      <c r="AJ26" s="78"/>
      <c r="AK26" s="31">
        <f t="shared" si="3"/>
        <v>57</v>
      </c>
      <c r="AL26" s="67"/>
      <c r="AM26" s="66">
        <f t="shared" si="10"/>
        <v>0</v>
      </c>
      <c r="AN26" s="78"/>
      <c r="AO26" s="78"/>
      <c r="AP26" s="41">
        <f t="shared" si="4"/>
        <v>219</v>
      </c>
      <c r="AQ26" s="55">
        <v>144</v>
      </c>
      <c r="AR26" s="51">
        <f t="shared" si="5"/>
        <v>0.65753424657534243</v>
      </c>
      <c r="AS26" s="64" t="s">
        <v>155</v>
      </c>
    </row>
    <row r="27" spans="1:45" s="30" customFormat="1" ht="60" x14ac:dyDescent="0.25">
      <c r="A27" s="78">
        <v>4</v>
      </c>
      <c r="B27" s="78" t="s">
        <v>50</v>
      </c>
      <c r="C27" s="78" t="s">
        <v>129</v>
      </c>
      <c r="D27" s="78" t="s">
        <v>156</v>
      </c>
      <c r="E27" s="4">
        <f t="shared" si="0"/>
        <v>4.4444444444444481E-2</v>
      </c>
      <c r="F27" s="78" t="s">
        <v>75</v>
      </c>
      <c r="G27" s="78" t="s">
        <v>157</v>
      </c>
      <c r="H27" s="78" t="s">
        <v>158</v>
      </c>
      <c r="I27" s="78"/>
      <c r="J27" s="78" t="s">
        <v>133</v>
      </c>
      <c r="K27" s="78" t="s">
        <v>150</v>
      </c>
      <c r="L27" s="11">
        <v>17</v>
      </c>
      <c r="M27" s="11">
        <v>43</v>
      </c>
      <c r="N27" s="11">
        <v>44</v>
      </c>
      <c r="O27" s="11">
        <v>37</v>
      </c>
      <c r="P27" s="10">
        <f t="shared" si="11"/>
        <v>141</v>
      </c>
      <c r="Q27" s="78" t="s">
        <v>87</v>
      </c>
      <c r="R27" s="78" t="s">
        <v>150</v>
      </c>
      <c r="S27" s="78" t="s">
        <v>151</v>
      </c>
      <c r="T27" s="78" t="s">
        <v>61</v>
      </c>
      <c r="U27" s="78" t="s">
        <v>151</v>
      </c>
      <c r="V27" s="41">
        <f t="shared" si="6"/>
        <v>17</v>
      </c>
      <c r="W27" s="42">
        <v>0</v>
      </c>
      <c r="X27" s="38">
        <v>0</v>
      </c>
      <c r="Y27" s="59" t="s">
        <v>159</v>
      </c>
      <c r="Z27" s="59" t="s">
        <v>160</v>
      </c>
      <c r="AA27" s="41">
        <f t="shared" si="7"/>
        <v>43</v>
      </c>
      <c r="AB27" s="41">
        <v>107</v>
      </c>
      <c r="AC27" s="66">
        <f t="shared" si="8"/>
        <v>1</v>
      </c>
      <c r="AD27" s="59" t="s">
        <v>161</v>
      </c>
      <c r="AE27" s="59" t="s">
        <v>153</v>
      </c>
      <c r="AF27" s="9">
        <f t="shared" si="2"/>
        <v>44</v>
      </c>
      <c r="AG27" s="67"/>
      <c r="AH27" s="66">
        <f t="shared" si="9"/>
        <v>0</v>
      </c>
      <c r="AI27" s="78"/>
      <c r="AJ27" s="78"/>
      <c r="AK27" s="31">
        <f t="shared" si="3"/>
        <v>37</v>
      </c>
      <c r="AL27" s="67"/>
      <c r="AM27" s="66">
        <f t="shared" si="10"/>
        <v>0</v>
      </c>
      <c r="AN27" s="78"/>
      <c r="AO27" s="78"/>
      <c r="AP27" s="41">
        <f t="shared" si="4"/>
        <v>141</v>
      </c>
      <c r="AQ27" s="55">
        <v>107</v>
      </c>
      <c r="AR27" s="51">
        <f t="shared" si="5"/>
        <v>0.75886524822695034</v>
      </c>
      <c r="AS27" s="59" t="s">
        <v>162</v>
      </c>
    </row>
    <row r="28" spans="1:45" s="30" customFormat="1" ht="135" x14ac:dyDescent="0.25">
      <c r="A28" s="78">
        <v>4</v>
      </c>
      <c r="B28" s="78" t="s">
        <v>50</v>
      </c>
      <c r="C28" s="78" t="s">
        <v>129</v>
      </c>
      <c r="D28" s="78" t="s">
        <v>163</v>
      </c>
      <c r="E28" s="4">
        <f t="shared" si="0"/>
        <v>4.4444444444444481E-2</v>
      </c>
      <c r="F28" s="78" t="s">
        <v>75</v>
      </c>
      <c r="G28" s="78" t="s">
        <v>164</v>
      </c>
      <c r="H28" s="78" t="s">
        <v>165</v>
      </c>
      <c r="I28" s="78"/>
      <c r="J28" s="78" t="s">
        <v>133</v>
      </c>
      <c r="K28" s="78" t="s">
        <v>166</v>
      </c>
      <c r="L28" s="11">
        <v>16</v>
      </c>
      <c r="M28" s="11">
        <v>18</v>
      </c>
      <c r="N28" s="11">
        <v>18</v>
      </c>
      <c r="O28" s="11">
        <v>18</v>
      </c>
      <c r="P28" s="10">
        <f t="shared" si="11"/>
        <v>70</v>
      </c>
      <c r="Q28" s="78" t="s">
        <v>87</v>
      </c>
      <c r="R28" s="78" t="s">
        <v>167</v>
      </c>
      <c r="S28" s="78" t="s">
        <v>168</v>
      </c>
      <c r="T28" s="78" t="s">
        <v>61</v>
      </c>
      <c r="U28" s="78" t="s">
        <v>167</v>
      </c>
      <c r="V28" s="41">
        <f t="shared" si="6"/>
        <v>16</v>
      </c>
      <c r="W28" s="42">
        <v>16</v>
      </c>
      <c r="X28" s="43">
        <f>W28/V28</f>
        <v>1</v>
      </c>
      <c r="Y28" s="59" t="s">
        <v>169</v>
      </c>
      <c r="Z28" s="59" t="s">
        <v>170</v>
      </c>
      <c r="AA28" s="41">
        <f t="shared" si="7"/>
        <v>18</v>
      </c>
      <c r="AB28" s="87">
        <v>17</v>
      </c>
      <c r="AC28" s="66">
        <f t="shared" si="8"/>
        <v>0.94444444444444442</v>
      </c>
      <c r="AD28" s="59" t="s">
        <v>171</v>
      </c>
      <c r="AE28" s="59" t="s">
        <v>170</v>
      </c>
      <c r="AF28" s="9">
        <f t="shared" si="2"/>
        <v>18</v>
      </c>
      <c r="AG28" s="67"/>
      <c r="AH28" s="66">
        <f t="shared" si="9"/>
        <v>0</v>
      </c>
      <c r="AI28" s="78"/>
      <c r="AJ28" s="78"/>
      <c r="AK28" s="31">
        <f t="shared" si="3"/>
        <v>18</v>
      </c>
      <c r="AL28" s="67"/>
      <c r="AM28" s="66">
        <f t="shared" si="10"/>
        <v>0</v>
      </c>
      <c r="AN28" s="78"/>
      <c r="AO28" s="78"/>
      <c r="AP28" s="41">
        <f t="shared" si="4"/>
        <v>70</v>
      </c>
      <c r="AQ28" s="55">
        <v>33</v>
      </c>
      <c r="AR28" s="51">
        <f t="shared" si="5"/>
        <v>0.47142857142857142</v>
      </c>
      <c r="AS28" s="64" t="s">
        <v>261</v>
      </c>
    </row>
    <row r="29" spans="1:45" s="30" customFormat="1" ht="165" x14ac:dyDescent="0.25">
      <c r="A29" s="78">
        <v>4</v>
      </c>
      <c r="B29" s="78" t="s">
        <v>50</v>
      </c>
      <c r="C29" s="78" t="s">
        <v>129</v>
      </c>
      <c r="D29" s="78" t="s">
        <v>172</v>
      </c>
      <c r="E29" s="4">
        <f t="shared" si="0"/>
        <v>4.4444444444444481E-2</v>
      </c>
      <c r="F29" s="78" t="s">
        <v>75</v>
      </c>
      <c r="G29" s="78" t="s">
        <v>173</v>
      </c>
      <c r="H29" s="78" t="s">
        <v>174</v>
      </c>
      <c r="I29" s="78"/>
      <c r="J29" s="78" t="s">
        <v>133</v>
      </c>
      <c r="K29" s="78" t="s">
        <v>166</v>
      </c>
      <c r="L29" s="11">
        <v>22</v>
      </c>
      <c r="M29" s="11">
        <v>36</v>
      </c>
      <c r="N29" s="11">
        <v>36</v>
      </c>
      <c r="O29" s="11">
        <v>32</v>
      </c>
      <c r="P29" s="10">
        <f t="shared" si="11"/>
        <v>126</v>
      </c>
      <c r="Q29" s="78" t="s">
        <v>87</v>
      </c>
      <c r="R29" s="78" t="s">
        <v>167</v>
      </c>
      <c r="S29" s="78" t="s">
        <v>168</v>
      </c>
      <c r="T29" s="78" t="s">
        <v>61</v>
      </c>
      <c r="U29" s="78" t="s">
        <v>167</v>
      </c>
      <c r="V29" s="41">
        <f t="shared" si="6"/>
        <v>22</v>
      </c>
      <c r="W29" s="42">
        <v>31</v>
      </c>
      <c r="X29" s="43">
        <v>1</v>
      </c>
      <c r="Y29" s="59" t="s">
        <v>175</v>
      </c>
      <c r="Z29" s="59" t="s">
        <v>176</v>
      </c>
      <c r="AA29" s="41">
        <f t="shared" si="7"/>
        <v>36</v>
      </c>
      <c r="AB29" s="87">
        <v>36</v>
      </c>
      <c r="AC29" s="66">
        <f t="shared" si="8"/>
        <v>1</v>
      </c>
      <c r="AD29" s="59" t="s">
        <v>177</v>
      </c>
      <c r="AE29" s="59" t="s">
        <v>176</v>
      </c>
      <c r="AF29" s="9">
        <f t="shared" si="2"/>
        <v>36</v>
      </c>
      <c r="AG29" s="67"/>
      <c r="AH29" s="66">
        <f t="shared" si="9"/>
        <v>0</v>
      </c>
      <c r="AI29" s="78"/>
      <c r="AJ29" s="78"/>
      <c r="AK29" s="31">
        <f t="shared" si="3"/>
        <v>32</v>
      </c>
      <c r="AL29" s="67"/>
      <c r="AM29" s="66">
        <f t="shared" si="10"/>
        <v>0</v>
      </c>
      <c r="AN29" s="78"/>
      <c r="AO29" s="78"/>
      <c r="AP29" s="41">
        <f t="shared" si="4"/>
        <v>126</v>
      </c>
      <c r="AQ29" s="55">
        <v>67</v>
      </c>
      <c r="AR29" s="51">
        <f>IF(AQ29/AP29&gt;100%,100%,AQ29/AP29)</f>
        <v>0.53174603174603174</v>
      </c>
      <c r="AS29" s="64" t="s">
        <v>178</v>
      </c>
    </row>
    <row r="30" spans="1:45" s="30" customFormat="1" ht="135" x14ac:dyDescent="0.25">
      <c r="A30" s="78">
        <v>4</v>
      </c>
      <c r="B30" s="78" t="s">
        <v>50</v>
      </c>
      <c r="C30" s="78" t="s">
        <v>129</v>
      </c>
      <c r="D30" s="78" t="s">
        <v>179</v>
      </c>
      <c r="E30" s="4">
        <f t="shared" si="0"/>
        <v>4.4444444444444481E-2</v>
      </c>
      <c r="F30" s="78" t="s">
        <v>75</v>
      </c>
      <c r="G30" s="78" t="s">
        <v>180</v>
      </c>
      <c r="H30" s="78" t="s">
        <v>181</v>
      </c>
      <c r="I30" s="78"/>
      <c r="J30" s="78" t="s">
        <v>133</v>
      </c>
      <c r="K30" s="78" t="s">
        <v>166</v>
      </c>
      <c r="L30" s="11">
        <v>11</v>
      </c>
      <c r="M30" s="11">
        <v>17</v>
      </c>
      <c r="N30" s="11">
        <v>17</v>
      </c>
      <c r="O30" s="11">
        <v>15</v>
      </c>
      <c r="P30" s="10">
        <f t="shared" si="11"/>
        <v>60</v>
      </c>
      <c r="Q30" s="78" t="s">
        <v>87</v>
      </c>
      <c r="R30" s="78" t="s">
        <v>167</v>
      </c>
      <c r="S30" s="78" t="s">
        <v>168</v>
      </c>
      <c r="T30" s="78" t="s">
        <v>61</v>
      </c>
      <c r="U30" s="78" t="s">
        <v>167</v>
      </c>
      <c r="V30" s="41">
        <f t="shared" si="6"/>
        <v>11</v>
      </c>
      <c r="W30" s="42">
        <v>38</v>
      </c>
      <c r="X30" s="38">
        <v>1</v>
      </c>
      <c r="Y30" s="59" t="s">
        <v>182</v>
      </c>
      <c r="Z30" s="59" t="s">
        <v>183</v>
      </c>
      <c r="AA30" s="41">
        <f t="shared" si="7"/>
        <v>17</v>
      </c>
      <c r="AB30" s="87">
        <v>17</v>
      </c>
      <c r="AC30" s="66">
        <f t="shared" si="8"/>
        <v>1</v>
      </c>
      <c r="AD30" s="59" t="s">
        <v>184</v>
      </c>
      <c r="AE30" s="59" t="s">
        <v>185</v>
      </c>
      <c r="AF30" s="9">
        <f t="shared" si="2"/>
        <v>17</v>
      </c>
      <c r="AG30" s="67"/>
      <c r="AH30" s="66">
        <f t="shared" si="9"/>
        <v>0</v>
      </c>
      <c r="AI30" s="78"/>
      <c r="AJ30" s="78"/>
      <c r="AK30" s="31">
        <f t="shared" si="3"/>
        <v>15</v>
      </c>
      <c r="AL30" s="67"/>
      <c r="AM30" s="66">
        <f t="shared" si="10"/>
        <v>0</v>
      </c>
      <c r="AN30" s="78"/>
      <c r="AO30" s="78"/>
      <c r="AP30" s="41">
        <f t="shared" si="4"/>
        <v>60</v>
      </c>
      <c r="AQ30" s="55">
        <v>55</v>
      </c>
      <c r="AR30" s="51">
        <f t="shared" si="5"/>
        <v>0.91666666666666663</v>
      </c>
      <c r="AS30" s="64" t="s">
        <v>262</v>
      </c>
    </row>
    <row r="31" spans="1:45" s="30" customFormat="1" ht="120" x14ac:dyDescent="0.25">
      <c r="A31" s="78">
        <v>4</v>
      </c>
      <c r="B31" s="78" t="s">
        <v>50</v>
      </c>
      <c r="C31" s="78" t="s">
        <v>129</v>
      </c>
      <c r="D31" s="78" t="s">
        <v>186</v>
      </c>
      <c r="E31" s="4">
        <f t="shared" si="0"/>
        <v>4.4444444444444481E-2</v>
      </c>
      <c r="F31" s="78" t="s">
        <v>75</v>
      </c>
      <c r="G31" s="78" t="s">
        <v>187</v>
      </c>
      <c r="H31" s="78" t="s">
        <v>188</v>
      </c>
      <c r="I31" s="78"/>
      <c r="J31" s="78" t="s">
        <v>133</v>
      </c>
      <c r="K31" s="78" t="s">
        <v>166</v>
      </c>
      <c r="L31" s="11">
        <v>2</v>
      </c>
      <c r="M31" s="11">
        <v>3</v>
      </c>
      <c r="N31" s="11">
        <v>3</v>
      </c>
      <c r="O31" s="11">
        <v>2</v>
      </c>
      <c r="P31" s="10">
        <f t="shared" si="11"/>
        <v>10</v>
      </c>
      <c r="Q31" s="78" t="s">
        <v>87</v>
      </c>
      <c r="R31" s="78" t="s">
        <v>189</v>
      </c>
      <c r="S31" s="78" t="s">
        <v>168</v>
      </c>
      <c r="T31" s="78" t="s">
        <v>61</v>
      </c>
      <c r="U31" s="78" t="s">
        <v>190</v>
      </c>
      <c r="V31" s="41">
        <f t="shared" si="6"/>
        <v>2</v>
      </c>
      <c r="W31" s="42">
        <v>5</v>
      </c>
      <c r="X31" s="38">
        <v>1</v>
      </c>
      <c r="Y31" s="59" t="s">
        <v>191</v>
      </c>
      <c r="Z31" s="59" t="s">
        <v>192</v>
      </c>
      <c r="AA31" s="41">
        <f t="shared" si="7"/>
        <v>3</v>
      </c>
      <c r="AB31" s="87">
        <v>6</v>
      </c>
      <c r="AC31" s="66">
        <f t="shared" si="8"/>
        <v>1</v>
      </c>
      <c r="AD31" s="59" t="s">
        <v>193</v>
      </c>
      <c r="AE31" s="59" t="s">
        <v>194</v>
      </c>
      <c r="AF31" s="9">
        <f t="shared" si="2"/>
        <v>3</v>
      </c>
      <c r="AG31" s="67"/>
      <c r="AH31" s="66">
        <f>IF(AG31/AF31&gt;100%,100%,AG31/AF31)</f>
        <v>0</v>
      </c>
      <c r="AI31" s="78"/>
      <c r="AJ31" s="78"/>
      <c r="AK31" s="31">
        <f t="shared" si="3"/>
        <v>2</v>
      </c>
      <c r="AL31" s="67"/>
      <c r="AM31" s="66">
        <f>IF(AL31/AK31&gt;100%,100%,AL31/AK31)</f>
        <v>0</v>
      </c>
      <c r="AN31" s="78"/>
      <c r="AO31" s="78"/>
      <c r="AP31" s="41">
        <f t="shared" si="4"/>
        <v>10</v>
      </c>
      <c r="AQ31" s="55">
        <v>11</v>
      </c>
      <c r="AR31" s="51">
        <f t="shared" si="5"/>
        <v>1</v>
      </c>
      <c r="AS31" s="59" t="s">
        <v>263</v>
      </c>
    </row>
    <row r="32" spans="1:45" s="33" customFormat="1" ht="15.75" x14ac:dyDescent="0.25">
      <c r="A32" s="12"/>
      <c r="B32" s="12"/>
      <c r="C32" s="12"/>
      <c r="D32" s="13" t="s">
        <v>195</v>
      </c>
      <c r="E32" s="14">
        <f>SUM(E14:E31)</f>
        <v>0.80000000000000093</v>
      </c>
      <c r="F32" s="12"/>
      <c r="G32" s="12"/>
      <c r="H32" s="12"/>
      <c r="I32" s="12"/>
      <c r="J32" s="12"/>
      <c r="K32" s="12"/>
      <c r="L32" s="14"/>
      <c r="M32" s="14"/>
      <c r="N32" s="14"/>
      <c r="O32" s="14"/>
      <c r="P32" s="14"/>
      <c r="Q32" s="12"/>
      <c r="R32" s="12"/>
      <c r="S32" s="12"/>
      <c r="T32" s="12"/>
      <c r="U32" s="12"/>
      <c r="V32" s="44"/>
      <c r="W32" s="44"/>
      <c r="X32" s="44">
        <f>AVERAGE(X14:X31)*80%</f>
        <v>0.63706151960784307</v>
      </c>
      <c r="Y32" s="60"/>
      <c r="Z32" s="60"/>
      <c r="AA32" s="44"/>
      <c r="AB32" s="44"/>
      <c r="AC32" s="82">
        <f>AVERAGE(AC14:AC31)*80%</f>
        <v>0.79484444444444446</v>
      </c>
      <c r="AD32" s="60"/>
      <c r="AE32" s="60"/>
      <c r="AF32" s="14"/>
      <c r="AG32" s="14"/>
      <c r="AH32" s="68" t="e">
        <f>AVERAGE(AH14:AH31)*80%</f>
        <v>#DIV/0!</v>
      </c>
      <c r="AI32" s="12"/>
      <c r="AJ32" s="12"/>
      <c r="AK32" s="32"/>
      <c r="AL32" s="14"/>
      <c r="AM32" s="68">
        <f>AVERAGE(AM14:AM31)*80%</f>
        <v>0</v>
      </c>
      <c r="AN32" s="12"/>
      <c r="AO32" s="12"/>
      <c r="AP32" s="44"/>
      <c r="AQ32" s="44"/>
      <c r="AR32" s="82">
        <f>AVERAGE(AR14:AR31)*80%</f>
        <v>0.47685945223338955</v>
      </c>
      <c r="AS32" s="60"/>
    </row>
    <row r="33" spans="1:45" s="84" customFormat="1" ht="140.25" customHeight="1" x14ac:dyDescent="0.25">
      <c r="A33" s="15">
        <v>7</v>
      </c>
      <c r="B33" s="15" t="s">
        <v>196</v>
      </c>
      <c r="C33" s="15" t="s">
        <v>197</v>
      </c>
      <c r="D33" s="15" t="s">
        <v>198</v>
      </c>
      <c r="E33" s="16">
        <v>0.04</v>
      </c>
      <c r="F33" s="15" t="s">
        <v>199</v>
      </c>
      <c r="G33" s="15" t="s">
        <v>200</v>
      </c>
      <c r="H33" s="15" t="s">
        <v>201</v>
      </c>
      <c r="I33" s="15"/>
      <c r="J33" s="17" t="s">
        <v>202</v>
      </c>
      <c r="K33" s="17" t="s">
        <v>203</v>
      </c>
      <c r="L33" s="18">
        <v>0</v>
      </c>
      <c r="M33" s="18">
        <v>0.8</v>
      </c>
      <c r="N33" s="18">
        <v>0</v>
      </c>
      <c r="O33" s="18">
        <v>0.8</v>
      </c>
      <c r="P33" s="18">
        <v>0.8</v>
      </c>
      <c r="Q33" s="15" t="s">
        <v>87</v>
      </c>
      <c r="R33" s="15" t="s">
        <v>204</v>
      </c>
      <c r="S33" s="15" t="s">
        <v>205</v>
      </c>
      <c r="T33" s="15" t="s">
        <v>206</v>
      </c>
      <c r="U33" s="15" t="s">
        <v>207</v>
      </c>
      <c r="V33" s="45" t="s">
        <v>63</v>
      </c>
      <c r="W33" s="45" t="s">
        <v>63</v>
      </c>
      <c r="X33" s="45" t="s">
        <v>63</v>
      </c>
      <c r="Y33" s="61" t="s">
        <v>64</v>
      </c>
      <c r="Z33" s="61" t="s">
        <v>63</v>
      </c>
      <c r="AA33" s="45">
        <f t="shared" si="7"/>
        <v>0.8</v>
      </c>
      <c r="AB33" s="46">
        <v>0.99</v>
      </c>
      <c r="AC33" s="83">
        <f t="shared" si="8"/>
        <v>1</v>
      </c>
      <c r="AD33" s="62" t="s">
        <v>264</v>
      </c>
      <c r="AE33" s="62" t="s">
        <v>265</v>
      </c>
      <c r="AF33" s="16">
        <f t="shared" si="2"/>
        <v>0</v>
      </c>
      <c r="AG33" s="15"/>
      <c r="AH33" s="15"/>
      <c r="AI33" s="15"/>
      <c r="AJ33" s="15"/>
      <c r="AK33" s="16">
        <f t="shared" si="3"/>
        <v>0.8</v>
      </c>
      <c r="AL33" s="15"/>
      <c r="AM33" s="15"/>
      <c r="AN33" s="15"/>
      <c r="AO33" s="15"/>
      <c r="AP33" s="46">
        <f t="shared" si="4"/>
        <v>0.8</v>
      </c>
      <c r="AQ33" s="46">
        <f>(99%*50%)</f>
        <v>0.495</v>
      </c>
      <c r="AR33" s="47">
        <f t="shared" si="5"/>
        <v>0.61874999999999991</v>
      </c>
      <c r="AS33" s="62" t="s">
        <v>264</v>
      </c>
    </row>
    <row r="34" spans="1:45" s="84" customFormat="1" ht="120" x14ac:dyDescent="0.25">
      <c r="A34" s="15">
        <v>7</v>
      </c>
      <c r="B34" s="15" t="s">
        <v>196</v>
      </c>
      <c r="C34" s="15" t="s">
        <v>197</v>
      </c>
      <c r="D34" s="15" t="s">
        <v>208</v>
      </c>
      <c r="E34" s="16">
        <v>0.04</v>
      </c>
      <c r="F34" s="15" t="s">
        <v>199</v>
      </c>
      <c r="G34" s="15" t="s">
        <v>209</v>
      </c>
      <c r="H34" s="15" t="s">
        <v>210</v>
      </c>
      <c r="I34" s="15"/>
      <c r="J34" s="17" t="s">
        <v>202</v>
      </c>
      <c r="K34" s="17" t="s">
        <v>211</v>
      </c>
      <c r="L34" s="19">
        <v>1</v>
      </c>
      <c r="M34" s="20">
        <v>1</v>
      </c>
      <c r="N34" s="20">
        <v>1</v>
      </c>
      <c r="O34" s="20">
        <v>1</v>
      </c>
      <c r="P34" s="20">
        <v>1</v>
      </c>
      <c r="Q34" s="15" t="s">
        <v>87</v>
      </c>
      <c r="R34" s="15" t="s">
        <v>212</v>
      </c>
      <c r="S34" s="15" t="s">
        <v>213</v>
      </c>
      <c r="T34" s="15" t="s">
        <v>214</v>
      </c>
      <c r="U34" s="15" t="s">
        <v>215</v>
      </c>
      <c r="V34" s="45">
        <f>L34</f>
        <v>1</v>
      </c>
      <c r="W34" s="46">
        <v>0.92</v>
      </c>
      <c r="X34" s="46">
        <v>0.92</v>
      </c>
      <c r="Y34" s="62" t="s">
        <v>216</v>
      </c>
      <c r="Z34" s="62"/>
      <c r="AA34" s="45">
        <f t="shared" si="7"/>
        <v>1</v>
      </c>
      <c r="AB34" s="47">
        <v>0.66669999999999996</v>
      </c>
      <c r="AC34" s="83">
        <f t="shared" si="8"/>
        <v>0.66669999999999996</v>
      </c>
      <c r="AD34" s="62" t="s">
        <v>279</v>
      </c>
      <c r="AE34" s="62" t="s">
        <v>266</v>
      </c>
      <c r="AF34" s="16">
        <f t="shared" si="2"/>
        <v>1</v>
      </c>
      <c r="AG34" s="15"/>
      <c r="AH34" s="15"/>
      <c r="AI34" s="15"/>
      <c r="AJ34" s="15"/>
      <c r="AK34" s="16">
        <f t="shared" si="3"/>
        <v>1</v>
      </c>
      <c r="AL34" s="15"/>
      <c r="AM34" s="15"/>
      <c r="AN34" s="15"/>
      <c r="AO34" s="15"/>
      <c r="AP34" s="46">
        <f t="shared" si="4"/>
        <v>1</v>
      </c>
      <c r="AQ34" s="45">
        <f>(92%*25%)+(66.67%*25%)</f>
        <v>0.396675</v>
      </c>
      <c r="AR34" s="47">
        <f t="shared" si="5"/>
        <v>0.396675</v>
      </c>
      <c r="AS34" s="62" t="s">
        <v>278</v>
      </c>
    </row>
    <row r="35" spans="1:45" s="84" customFormat="1" ht="120" x14ac:dyDescent="0.25">
      <c r="A35" s="15">
        <v>7</v>
      </c>
      <c r="B35" s="15" t="s">
        <v>196</v>
      </c>
      <c r="C35" s="15" t="s">
        <v>217</v>
      </c>
      <c r="D35" s="15" t="s">
        <v>218</v>
      </c>
      <c r="E35" s="16">
        <v>0.04</v>
      </c>
      <c r="F35" s="15" t="s">
        <v>199</v>
      </c>
      <c r="G35" s="15" t="s">
        <v>219</v>
      </c>
      <c r="H35" s="15" t="s">
        <v>220</v>
      </c>
      <c r="I35" s="15"/>
      <c r="J35" s="17" t="s">
        <v>202</v>
      </c>
      <c r="K35" s="17" t="s">
        <v>221</v>
      </c>
      <c r="L35" s="19">
        <v>0</v>
      </c>
      <c r="M35" s="20">
        <v>1</v>
      </c>
      <c r="N35" s="20">
        <v>1</v>
      </c>
      <c r="O35" s="20">
        <v>1</v>
      </c>
      <c r="P35" s="20">
        <v>1</v>
      </c>
      <c r="Q35" s="15" t="s">
        <v>87</v>
      </c>
      <c r="R35" s="15" t="s">
        <v>222</v>
      </c>
      <c r="S35" s="15" t="s">
        <v>223</v>
      </c>
      <c r="T35" s="15" t="s">
        <v>224</v>
      </c>
      <c r="U35" s="15" t="s">
        <v>225</v>
      </c>
      <c r="V35" s="45" t="s">
        <v>63</v>
      </c>
      <c r="W35" s="45" t="s">
        <v>63</v>
      </c>
      <c r="X35" s="45" t="s">
        <v>63</v>
      </c>
      <c r="Y35" s="61" t="s">
        <v>64</v>
      </c>
      <c r="Z35" s="61" t="s">
        <v>63</v>
      </c>
      <c r="AA35" s="45">
        <f t="shared" si="7"/>
        <v>1</v>
      </c>
      <c r="AB35" s="47">
        <v>0.98260000000000003</v>
      </c>
      <c r="AC35" s="83">
        <f t="shared" si="8"/>
        <v>0.98260000000000003</v>
      </c>
      <c r="AD35" s="62" t="s">
        <v>273</v>
      </c>
      <c r="AE35" s="62" t="s">
        <v>274</v>
      </c>
      <c r="AF35" s="16">
        <f t="shared" si="2"/>
        <v>1</v>
      </c>
      <c r="AG35" s="15"/>
      <c r="AH35" s="15"/>
      <c r="AI35" s="15"/>
      <c r="AJ35" s="15"/>
      <c r="AK35" s="16">
        <f t="shared" si="3"/>
        <v>1</v>
      </c>
      <c r="AL35" s="15"/>
      <c r="AM35" s="15"/>
      <c r="AN35" s="15"/>
      <c r="AO35" s="15"/>
      <c r="AP35" s="46">
        <f t="shared" si="4"/>
        <v>1</v>
      </c>
      <c r="AQ35" s="46">
        <f>(98.26%*33.3%)</f>
        <v>0.32720579999999999</v>
      </c>
      <c r="AR35" s="47">
        <f t="shared" si="5"/>
        <v>0.32720579999999999</v>
      </c>
      <c r="AS35" s="62" t="s">
        <v>273</v>
      </c>
    </row>
    <row r="36" spans="1:45" s="84" customFormat="1" ht="105" x14ac:dyDescent="0.25">
      <c r="A36" s="15">
        <v>7</v>
      </c>
      <c r="B36" s="15" t="s">
        <v>196</v>
      </c>
      <c r="C36" s="15" t="s">
        <v>197</v>
      </c>
      <c r="D36" s="15" t="s">
        <v>226</v>
      </c>
      <c r="E36" s="16">
        <v>0.04</v>
      </c>
      <c r="F36" s="15" t="s">
        <v>199</v>
      </c>
      <c r="G36" s="15" t="s">
        <v>227</v>
      </c>
      <c r="H36" s="15" t="s">
        <v>228</v>
      </c>
      <c r="I36" s="15"/>
      <c r="J36" s="17" t="s">
        <v>202</v>
      </c>
      <c r="K36" s="17" t="s">
        <v>229</v>
      </c>
      <c r="L36" s="19">
        <v>0</v>
      </c>
      <c r="M36" s="20">
        <v>1</v>
      </c>
      <c r="N36" s="20">
        <v>1</v>
      </c>
      <c r="O36" s="20">
        <v>0</v>
      </c>
      <c r="P36" s="20">
        <v>1</v>
      </c>
      <c r="Q36" s="15" t="s">
        <v>87</v>
      </c>
      <c r="R36" s="15" t="s">
        <v>230</v>
      </c>
      <c r="S36" s="15" t="s">
        <v>231</v>
      </c>
      <c r="T36" s="15" t="s">
        <v>214</v>
      </c>
      <c r="U36" s="15" t="s">
        <v>231</v>
      </c>
      <c r="V36" s="45" t="s">
        <v>63</v>
      </c>
      <c r="W36" s="45" t="s">
        <v>63</v>
      </c>
      <c r="X36" s="45" t="s">
        <v>63</v>
      </c>
      <c r="Y36" s="61" t="s">
        <v>64</v>
      </c>
      <c r="Z36" s="61" t="s">
        <v>63</v>
      </c>
      <c r="AA36" s="45">
        <f t="shared" si="7"/>
        <v>1</v>
      </c>
      <c r="AB36" s="46">
        <v>1</v>
      </c>
      <c r="AC36" s="83">
        <f t="shared" si="8"/>
        <v>1</v>
      </c>
      <c r="AD36" s="62" t="s">
        <v>267</v>
      </c>
      <c r="AE36" s="62" t="s">
        <v>268</v>
      </c>
      <c r="AF36" s="16">
        <f t="shared" si="2"/>
        <v>1</v>
      </c>
      <c r="AG36" s="15"/>
      <c r="AH36" s="15"/>
      <c r="AI36" s="15"/>
      <c r="AJ36" s="15"/>
      <c r="AK36" s="16">
        <f t="shared" si="3"/>
        <v>0</v>
      </c>
      <c r="AL36" s="15"/>
      <c r="AM36" s="15"/>
      <c r="AN36" s="15"/>
      <c r="AO36" s="15"/>
      <c r="AP36" s="46">
        <f t="shared" si="4"/>
        <v>1</v>
      </c>
      <c r="AQ36" s="46">
        <v>0.5</v>
      </c>
      <c r="AR36" s="47">
        <f t="shared" si="5"/>
        <v>0.5</v>
      </c>
      <c r="AS36" s="62" t="s">
        <v>267</v>
      </c>
    </row>
    <row r="37" spans="1:45" s="84" customFormat="1" ht="120" x14ac:dyDescent="0.25">
      <c r="A37" s="15">
        <v>5</v>
      </c>
      <c r="B37" s="15" t="s">
        <v>232</v>
      </c>
      <c r="C37" s="15" t="s">
        <v>233</v>
      </c>
      <c r="D37" s="15" t="s">
        <v>234</v>
      </c>
      <c r="E37" s="16">
        <v>0.04</v>
      </c>
      <c r="F37" s="15" t="s">
        <v>199</v>
      </c>
      <c r="G37" s="15" t="s">
        <v>235</v>
      </c>
      <c r="H37" s="15" t="s">
        <v>236</v>
      </c>
      <c r="I37" s="15"/>
      <c r="J37" s="17" t="s">
        <v>237</v>
      </c>
      <c r="K37" s="17" t="s">
        <v>238</v>
      </c>
      <c r="L37" s="18">
        <v>0.33</v>
      </c>
      <c r="M37" s="18">
        <v>0.67</v>
      </c>
      <c r="N37" s="18">
        <v>1</v>
      </c>
      <c r="O37" s="18">
        <v>0</v>
      </c>
      <c r="P37" s="18">
        <v>1</v>
      </c>
      <c r="Q37" s="15" t="s">
        <v>87</v>
      </c>
      <c r="R37" s="15" t="s">
        <v>239</v>
      </c>
      <c r="S37" s="15" t="s">
        <v>240</v>
      </c>
      <c r="T37" s="15" t="s">
        <v>241</v>
      </c>
      <c r="U37" s="15" t="s">
        <v>240</v>
      </c>
      <c r="V37" s="45">
        <f>L37</f>
        <v>0.33</v>
      </c>
      <c r="W37" s="47">
        <v>0.90659999999999996</v>
      </c>
      <c r="X37" s="46">
        <v>1</v>
      </c>
      <c r="Y37" s="62" t="s">
        <v>242</v>
      </c>
      <c r="Z37" s="62" t="s">
        <v>243</v>
      </c>
      <c r="AA37" s="45">
        <f t="shared" si="7"/>
        <v>0.67</v>
      </c>
      <c r="AB37" s="47">
        <v>0.95499999999999996</v>
      </c>
      <c r="AC37" s="83">
        <f t="shared" si="8"/>
        <v>1</v>
      </c>
      <c r="AD37" s="62" t="s">
        <v>269</v>
      </c>
      <c r="AE37" s="62" t="s">
        <v>277</v>
      </c>
      <c r="AF37" s="16">
        <f t="shared" si="2"/>
        <v>1</v>
      </c>
      <c r="AG37" s="15"/>
      <c r="AH37" s="15"/>
      <c r="AI37" s="15"/>
      <c r="AJ37" s="15"/>
      <c r="AK37" s="16">
        <f t="shared" si="3"/>
        <v>0</v>
      </c>
      <c r="AL37" s="15"/>
      <c r="AM37" s="15"/>
      <c r="AN37" s="15"/>
      <c r="AO37" s="15"/>
      <c r="AP37" s="46">
        <f t="shared" si="4"/>
        <v>1</v>
      </c>
      <c r="AQ37" s="47">
        <v>0.95499999999999996</v>
      </c>
      <c r="AR37" s="47">
        <f t="shared" si="5"/>
        <v>0.95499999999999996</v>
      </c>
      <c r="AS37" s="62" t="s">
        <v>269</v>
      </c>
    </row>
    <row r="38" spans="1:45" s="92" customFormat="1" ht="15.75" x14ac:dyDescent="0.25">
      <c r="A38" s="90"/>
      <c r="B38" s="90"/>
      <c r="C38" s="90"/>
      <c r="D38" s="21" t="s">
        <v>244</v>
      </c>
      <c r="E38" s="22">
        <f>SUM(E33:E37)</f>
        <v>0.2</v>
      </c>
      <c r="F38" s="21"/>
      <c r="G38" s="21"/>
      <c r="H38" s="21"/>
      <c r="I38" s="21"/>
      <c r="J38" s="21"/>
      <c r="K38" s="21"/>
      <c r="L38" s="23">
        <f>AVERAGE(L34:L37)</f>
        <v>0.33250000000000002</v>
      </c>
      <c r="M38" s="23">
        <f>AVERAGE(M34:M37)</f>
        <v>0.91749999999999998</v>
      </c>
      <c r="N38" s="23">
        <f>AVERAGE(N34:N37)</f>
        <v>1</v>
      </c>
      <c r="O38" s="23">
        <f>AVERAGE(O34:O37)</f>
        <v>0.5</v>
      </c>
      <c r="P38" s="23">
        <f>AVERAGE(P34:P37)</f>
        <v>1</v>
      </c>
      <c r="Q38" s="21"/>
      <c r="R38" s="90"/>
      <c r="S38" s="90"/>
      <c r="T38" s="90"/>
      <c r="U38" s="90"/>
      <c r="V38" s="48"/>
      <c r="W38" s="48"/>
      <c r="X38" s="48">
        <f>AVERAGE(X33:X37)*20%</f>
        <v>0.192</v>
      </c>
      <c r="Y38" s="91"/>
      <c r="Z38" s="91"/>
      <c r="AA38" s="48"/>
      <c r="AB38" s="69"/>
      <c r="AC38" s="88">
        <f>AVERAGE(AC33:AC37)*20%</f>
        <v>0.18597200000000003</v>
      </c>
      <c r="AD38" s="91"/>
      <c r="AE38" s="91"/>
      <c r="AF38" s="23"/>
      <c r="AG38" s="69"/>
      <c r="AH38" s="69" t="e">
        <f>AVERAGE(AH33:AH37)*20%</f>
        <v>#DIV/0!</v>
      </c>
      <c r="AI38" s="90"/>
      <c r="AJ38" s="90"/>
      <c r="AK38" s="23"/>
      <c r="AL38" s="69"/>
      <c r="AM38" s="69" t="e">
        <f>AVERAGE(AM33:AM37)*20%</f>
        <v>#DIV/0!</v>
      </c>
      <c r="AN38" s="90"/>
      <c r="AO38" s="90"/>
      <c r="AP38" s="48"/>
      <c r="AQ38" s="48"/>
      <c r="AR38" s="88">
        <f>AVERAGE(AR33:AR37)*20%</f>
        <v>0.11190523200000001</v>
      </c>
      <c r="AS38" s="91"/>
    </row>
    <row r="39" spans="1:45" s="34" customFormat="1" ht="18.75" x14ac:dyDescent="0.3">
      <c r="A39" s="24"/>
      <c r="B39" s="24"/>
      <c r="C39" s="24"/>
      <c r="D39" s="25" t="s">
        <v>245</v>
      </c>
      <c r="E39" s="26">
        <f>E38+E32</f>
        <v>1.0000000000000009</v>
      </c>
      <c r="F39" s="24"/>
      <c r="G39" s="24"/>
      <c r="H39" s="24"/>
      <c r="I39" s="24"/>
      <c r="J39" s="24"/>
      <c r="K39" s="24"/>
      <c r="L39" s="27">
        <f>L38*$E$38</f>
        <v>6.6500000000000004E-2</v>
      </c>
      <c r="M39" s="27">
        <f>M38*$E$38</f>
        <v>0.1835</v>
      </c>
      <c r="N39" s="27">
        <f>N38*$E$38</f>
        <v>0.2</v>
      </c>
      <c r="O39" s="27">
        <f>O38*$E$38</f>
        <v>0.1</v>
      </c>
      <c r="P39" s="27">
        <f>P38*$E$38</f>
        <v>0.2</v>
      </c>
      <c r="Q39" s="24"/>
      <c r="R39" s="24"/>
      <c r="S39" s="24"/>
      <c r="T39" s="24"/>
      <c r="U39" s="24"/>
      <c r="V39" s="49"/>
      <c r="W39" s="49"/>
      <c r="X39" s="50">
        <f>X32+X38</f>
        <v>0.82906151960784302</v>
      </c>
      <c r="Y39" s="63"/>
      <c r="Z39" s="63"/>
      <c r="AA39" s="49"/>
      <c r="AB39" s="70"/>
      <c r="AC39" s="89">
        <f>AC32+AC38</f>
        <v>0.98081644444444449</v>
      </c>
      <c r="AD39" s="63"/>
      <c r="AE39" s="63"/>
      <c r="AF39" s="27"/>
      <c r="AG39" s="70"/>
      <c r="AH39" s="71" t="e">
        <f>AH32+AH38</f>
        <v>#DIV/0!</v>
      </c>
      <c r="AI39" s="24"/>
      <c r="AJ39" s="24"/>
      <c r="AK39" s="27"/>
      <c r="AL39" s="70"/>
      <c r="AM39" s="71" t="e">
        <f>AM32+AM38</f>
        <v>#DIV/0!</v>
      </c>
      <c r="AN39" s="24"/>
      <c r="AO39" s="24"/>
      <c r="AP39" s="49"/>
      <c r="AQ39" s="49"/>
      <c r="AR39" s="89">
        <f>AR32+AR38</f>
        <v>0.58876468423338957</v>
      </c>
      <c r="AS39" s="63"/>
    </row>
  </sheetData>
  <sheetProtection formatColumns="0" formatRows="0"/>
  <mergeCells count="25">
    <mergeCell ref="AP11:AS11"/>
    <mergeCell ref="AP12:AS12"/>
    <mergeCell ref="V11:Z11"/>
    <mergeCell ref="F4:K4"/>
    <mergeCell ref="H5:K5"/>
    <mergeCell ref="H6:K6"/>
    <mergeCell ref="H7:K7"/>
    <mergeCell ref="H8:K8"/>
    <mergeCell ref="Q11:U12"/>
    <mergeCell ref="V12:Z12"/>
    <mergeCell ref="AA12:AE12"/>
    <mergeCell ref="AF12:AJ12"/>
    <mergeCell ref="AK12:AO12"/>
    <mergeCell ref="AK11:AO11"/>
    <mergeCell ref="AF11:AJ11"/>
    <mergeCell ref="AA11:AE11"/>
    <mergeCell ref="A11:B12"/>
    <mergeCell ref="C11:C13"/>
    <mergeCell ref="D11:P12"/>
    <mergeCell ref="A1:K1"/>
    <mergeCell ref="L1:P1"/>
    <mergeCell ref="A2:P2"/>
    <mergeCell ref="A4:B8"/>
    <mergeCell ref="C4:D8"/>
    <mergeCell ref="H9:K9"/>
  </mergeCells>
  <dataValidations disablePrompts="1" count="4">
    <dataValidation allowBlank="1" showInputMessage="1" showErrorMessage="1" error="Escriba un texto " promptTitle="Cualquier contenido" sqref="F14:F31"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 sqref="Y16:Y31 AS27 AD17:AD31 AS31 AS17:AS24" xr:uid="{00000000-0002-0000-0000-000001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Y34 Y37" xr:uid="{00000000-0002-0000-0000-000002000000}">
      <formula1>2500</formula1>
    </dataValidation>
    <dataValidation type="textLength" operator="lessThanOrEqual" allowBlank="1" showInputMessage="1" showErrorMessage="1" error="Por favor ingresar menos de 2.500 caracteres, incluyendo espacios." sqref="Z16:Z31 Z37 W16:X31 Z34 W34:X34 W37:X37 AE14 AE17:AE31" xr:uid="{00000000-0002-0000-0000-000003000000}">
      <formula1>2500</formula1>
    </dataValidation>
  </dataValidations>
  <pageMargins left="0.7" right="0.7" top="0.75" bottom="0.75" header="0.3" footer="0.3"/>
  <pageSetup paperSize="9" scale="43" orientation="portrait" r:id="rId1"/>
  <colBreaks count="1" manualBreakCount="1">
    <brk id="12" max="1048575" man="1"/>
  </colBreaks>
  <ignoredErrors>
    <ignoredError sqref="M38:P3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Bosa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2021-08-26T19:24:07Z</dcterms:modified>
  <cp:category/>
  <cp:contentStatus/>
</cp:coreProperties>
</file>