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PLANES GESTION 2021/Alcaldías Locales/OTROS DOCUMENTOS/II TRIMESTRE/PUBLICACIONES AL (AJUSTES FINALES)/"/>
    </mc:Choice>
  </mc:AlternateContent>
  <xr:revisionPtr revIDLastSave="5" documentId="8_{64BB759B-6A71-4532-B8F0-43C819FD932D}" xr6:coauthVersionLast="47" xr6:coauthVersionMax="47" xr10:uidLastSave="{763ECFDC-D3F2-4B67-B2CA-866A5F968F53}"/>
  <bookViews>
    <workbookView xWindow="-120" yWindow="-120" windowWidth="29040" windowHeight="15840" xr2:uid="{00000000-000D-0000-FFFF-FFFF00000000}"/>
  </bookViews>
  <sheets>
    <sheet name="2021 Tunjuelito"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24" i="1" l="1"/>
  <c r="AQ38" i="1"/>
  <c r="AR38" i="1" s="1"/>
  <c r="AQ37" i="1"/>
  <c r="AR37" i="1" s="1"/>
  <c r="AQ36" i="1"/>
  <c r="AR36" i="1" s="1"/>
  <c r="AR39" i="1"/>
  <c r="AR35" i="1"/>
  <c r="AQ35" i="1"/>
  <c r="AC39" i="1"/>
  <c r="AC38" i="1"/>
  <c r="AC37" i="1"/>
  <c r="AC36" i="1"/>
  <c r="AC35" i="1"/>
  <c r="AQ33" i="1"/>
  <c r="AR33" i="1" s="1"/>
  <c r="AQ32" i="1"/>
  <c r="AR32" i="1" s="1"/>
  <c r="AQ31" i="1"/>
  <c r="AR31" i="1" s="1"/>
  <c r="AQ30" i="1"/>
  <c r="AR30" i="1" s="1"/>
  <c r="AQ29" i="1"/>
  <c r="AR29" i="1" s="1"/>
  <c r="AQ28" i="1"/>
  <c r="AR28" i="1" s="1"/>
  <c r="AQ27" i="1"/>
  <c r="AR27" i="1" s="1"/>
  <c r="AQ26" i="1"/>
  <c r="AR26" i="1" s="1"/>
  <c r="AQ25" i="1"/>
  <c r="AR25" i="1" s="1"/>
  <c r="AR24" i="1"/>
  <c r="AR23" i="1"/>
  <c r="AR22" i="1"/>
  <c r="AR21" i="1"/>
  <c r="AR20" i="1"/>
  <c r="AR19" i="1"/>
  <c r="AR18" i="1"/>
  <c r="AR17" i="1"/>
  <c r="AM40" i="1" l="1"/>
  <c r="AH40" i="1"/>
  <c r="AC40" i="1"/>
  <c r="AM34" i="1"/>
  <c r="AM41" i="1" s="1"/>
  <c r="AH34" i="1"/>
  <c r="AH41" i="1" s="1"/>
  <c r="X40" i="1"/>
  <c r="AR40" i="1"/>
  <c r="AA27" i="1"/>
  <c r="AC27" i="1" s="1"/>
  <c r="AA28" i="1"/>
  <c r="AC28" i="1" s="1"/>
  <c r="AA29" i="1"/>
  <c r="AC29" i="1" s="1"/>
  <c r="AA30" i="1"/>
  <c r="AC30" i="1" s="1"/>
  <c r="AA31" i="1"/>
  <c r="AC31" i="1" s="1"/>
  <c r="AA32" i="1"/>
  <c r="AC32" i="1" s="1"/>
  <c r="AA33" i="1"/>
  <c r="AC33" i="1" s="1"/>
  <c r="AA19" i="1"/>
  <c r="AC19" i="1" s="1"/>
  <c r="E33" i="1"/>
  <c r="E32" i="1"/>
  <c r="E31" i="1"/>
  <c r="E30" i="1"/>
  <c r="E29" i="1"/>
  <c r="E28" i="1"/>
  <c r="E27" i="1"/>
  <c r="E26" i="1"/>
  <c r="E25" i="1"/>
  <c r="E24" i="1"/>
  <c r="E23" i="1"/>
  <c r="E22" i="1"/>
  <c r="E21" i="1"/>
  <c r="E20" i="1"/>
  <c r="E19" i="1"/>
  <c r="E18" i="1"/>
  <c r="E17" i="1"/>
  <c r="P33" i="1"/>
  <c r="P32" i="1"/>
  <c r="P31" i="1"/>
  <c r="P30" i="1"/>
  <c r="P29" i="1"/>
  <c r="P28" i="1"/>
  <c r="P27" i="1"/>
  <c r="L40" i="1"/>
  <c r="P40" i="1"/>
  <c r="O40" i="1"/>
  <c r="N40" i="1"/>
  <c r="M40" i="1"/>
  <c r="AP39" i="1"/>
  <c r="AP38" i="1"/>
  <c r="AP37" i="1"/>
  <c r="AP36" i="1"/>
  <c r="AP35" i="1"/>
  <c r="AP33" i="1"/>
  <c r="AP32" i="1"/>
  <c r="AP31" i="1"/>
  <c r="AP30" i="1"/>
  <c r="AP29" i="1"/>
  <c r="AP28" i="1"/>
  <c r="AP27" i="1"/>
  <c r="AP26" i="1"/>
  <c r="AP25" i="1"/>
  <c r="AP24" i="1"/>
  <c r="AP23" i="1"/>
  <c r="AP22" i="1"/>
  <c r="AP21" i="1"/>
  <c r="AP20" i="1"/>
  <c r="AP19" i="1"/>
  <c r="AP18" i="1"/>
  <c r="AP17" i="1"/>
  <c r="AK39" i="1"/>
  <c r="AK38" i="1"/>
  <c r="AK37" i="1"/>
  <c r="AK36" i="1"/>
  <c r="AK35" i="1"/>
  <c r="AK33" i="1"/>
  <c r="AK32" i="1"/>
  <c r="AK31" i="1"/>
  <c r="AK30" i="1"/>
  <c r="AK29" i="1"/>
  <c r="AK28" i="1"/>
  <c r="AK27" i="1"/>
  <c r="AK26" i="1"/>
  <c r="AK25" i="1"/>
  <c r="AK24" i="1"/>
  <c r="AK23" i="1"/>
  <c r="AK22" i="1"/>
  <c r="AK21" i="1"/>
  <c r="AK20" i="1"/>
  <c r="AK19" i="1"/>
  <c r="AK18" i="1"/>
  <c r="AK17" i="1"/>
  <c r="AF39" i="1"/>
  <c r="AF38" i="1"/>
  <c r="AF37" i="1"/>
  <c r="AF36" i="1"/>
  <c r="AF35" i="1"/>
  <c r="AF33" i="1"/>
  <c r="AF32" i="1"/>
  <c r="AF31" i="1"/>
  <c r="AF30" i="1"/>
  <c r="AF29" i="1"/>
  <c r="AF28" i="1"/>
  <c r="AF27" i="1"/>
  <c r="AF26" i="1"/>
  <c r="AF25" i="1"/>
  <c r="AF24" i="1"/>
  <c r="AF23" i="1"/>
  <c r="AF22" i="1"/>
  <c r="AF21" i="1"/>
  <c r="AF20" i="1"/>
  <c r="AF19" i="1"/>
  <c r="AF18" i="1"/>
  <c r="AF17" i="1"/>
  <c r="AA39" i="1"/>
  <c r="AA38" i="1"/>
  <c r="AA37" i="1"/>
  <c r="AA36" i="1"/>
  <c r="AA35" i="1"/>
  <c r="AA26" i="1"/>
  <c r="AC26" i="1" s="1"/>
  <c r="AA25" i="1"/>
  <c r="AC25" i="1" s="1"/>
  <c r="AA24" i="1"/>
  <c r="AC24" i="1" s="1"/>
  <c r="AA23" i="1"/>
  <c r="AC23" i="1" s="1"/>
  <c r="AA22" i="1"/>
  <c r="AC22" i="1" s="1"/>
  <c r="AA21" i="1"/>
  <c r="AC21" i="1" s="1"/>
  <c r="AA20" i="1"/>
  <c r="AC20" i="1" s="1"/>
  <c r="AC17" i="1"/>
  <c r="V39" i="1"/>
  <c r="V36" i="1"/>
  <c r="V33" i="1"/>
  <c r="X33" i="1"/>
  <c r="V32" i="1"/>
  <c r="X32" i="1"/>
  <c r="V31" i="1"/>
  <c r="X31" i="1"/>
  <c r="V30" i="1"/>
  <c r="X30" i="1"/>
  <c r="V29" i="1"/>
  <c r="V28" i="1"/>
  <c r="V27" i="1"/>
  <c r="V26" i="1"/>
  <c r="X26" i="1"/>
  <c r="V25" i="1"/>
  <c r="V24" i="1"/>
  <c r="X24" i="1"/>
  <c r="V23" i="1"/>
  <c r="V22" i="1"/>
  <c r="V21" i="1"/>
  <c r="V20" i="1"/>
  <c r="E34" i="1"/>
  <c r="E40" i="1"/>
  <c r="O41" i="1"/>
  <c r="X34" i="1"/>
  <c r="X41" i="1"/>
  <c r="AR34" i="1"/>
  <c r="P41" i="1"/>
  <c r="N41" i="1"/>
  <c r="M41" i="1"/>
  <c r="L41" i="1"/>
  <c r="E41" i="1"/>
  <c r="AR41" i="1" l="1"/>
  <c r="AC34" i="1"/>
  <c r="AC41" i="1" s="1"/>
</calcChain>
</file>

<file path=xl/sharedStrings.xml><?xml version="1.0" encoding="utf-8"?>
<sst xmlns="http://schemas.openxmlformats.org/spreadsheetml/2006/main" count="492" uniqueCount="273">
  <si>
    <r>
      <t xml:space="preserve">ALCALDÍA LOCAL DE </t>
    </r>
    <r>
      <rPr>
        <b/>
        <u/>
        <sz val="11"/>
        <color theme="1"/>
        <rFont val="Calibri Light"/>
        <family val="2"/>
        <scheme val="major"/>
      </rPr>
      <t>TUNJUELITO</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</si>
  <si>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4
</t>
    </r>
    <r>
      <rPr>
        <b/>
        <sz val="11"/>
        <color theme="1"/>
        <rFont val="Calibri Light"/>
        <family val="2"/>
        <scheme val="major"/>
      </rPr>
      <t xml:space="preserve">Vigencia desde: </t>
    </r>
    <r>
      <rPr>
        <sz val="11"/>
        <color theme="1"/>
        <rFont val="Calibri Light"/>
        <family val="2"/>
        <scheme val="major"/>
      </rPr>
      <t xml:space="preserve">25 de enero de 2020
</t>
    </r>
    <r>
      <rPr>
        <b/>
        <sz val="11"/>
        <color theme="1"/>
        <rFont val="Calibri Light"/>
        <family val="2"/>
        <scheme val="major"/>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</si>
  <si>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</si>
  <si>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</si>
  <si>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</si>
  <si>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</si>
  <si>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</si>
  <si>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</si>
  <si>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</si>
  <si>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 xml:space="preserve">Publicación del plan de gestión aprobado. Caso HOLA: </t>
  </si>
  <si>
    <t>28 de abril de 2021</t>
  </si>
  <si>
    <t>Para el primer trimestre de la vigencia 2021, el plan de gestión de la Alcaldía Local alcanzó un nivel de desempeño del 73% de acuerdo con lo programado, y del 28% acumulado para la vigencia. 
Se actualiza el entregable, nombre de la fuente de información y método de verificación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</si>
  <si>
    <t>8 de julio de 2021</t>
  </si>
  <si>
    <t xml:space="preserve">Se realiza la modificación al plan de gestión de acuerdo con la solicitud de la Alcaldía Local y la autorización dada por la Subsecretaría de Gestión Local. </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</si>
  <si>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</si>
  <si>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</si>
  <si>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</si>
  <si>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</si>
  <si>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</si>
  <si>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</si>
  <si>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</si>
  <si>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</si>
  <si>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</si>
  <si>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</si>
  <si>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</si>
  <si>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</si>
  <si>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</si>
  <si>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</si>
  <si>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</si>
  <si>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</si>
  <si>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</si>
  <si>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</si>
  <si>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</si>
  <si>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</si>
  <si>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</si>
  <si>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</si>
  <si>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</si>
  <si>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</si>
  <si>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</si>
  <si>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</si>
  <si>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</si>
  <si>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</si>
  <si>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</si>
  <si>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</si>
  <si>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</si>
  <si>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</si>
  <si>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</si>
  <si>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</si>
  <si>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</si>
  <si>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</si>
  <si>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</si>
  <si>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</si>
  <si>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</si>
  <si>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r>
      <t xml:space="preserve">1. Cumplir el </t>
    </r>
    <r>
      <rPr>
        <b/>
        <sz val="11"/>
        <color theme="1"/>
        <rFont val="Calibri Light"/>
        <family val="2"/>
        <scheme val="major"/>
      </rPr>
      <t>10%</t>
    </r>
    <r>
      <rPr>
        <sz val="11"/>
        <color theme="1"/>
        <rFont val="Calibri Light"/>
        <family val="2"/>
        <scheme val="major"/>
      </rPr>
      <t xml:space="preserve"> de las metas del Plan de Desarrollo Local (metas entregadas)</t>
    </r>
  </si>
  <si>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</si>
  <si>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</si>
  <si>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</si>
  <si>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</si>
  <si>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</si>
  <si>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</si>
  <si>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</si>
  <si>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</si>
  <si>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</si>
  <si>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</si>
  <si>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programada</t>
  </si>
  <si>
    <t>No programada para el I Trimestre de 2021</t>
  </si>
  <si>
    <r>
      <t>2. Incrementar en 15</t>
    </r>
    <r>
      <rPr>
        <b/>
        <sz val="11"/>
        <color theme="1"/>
        <rFont val="Calibri Light"/>
        <family val="2"/>
        <scheme val="major"/>
      </rPr>
      <t xml:space="preserve">% </t>
    </r>
    <r>
      <rPr>
        <sz val="11"/>
        <color theme="1"/>
        <rFont val="Calibri Light"/>
        <family val="2"/>
        <scheme val="major"/>
      </rPr>
      <t>la participación efectiva la ciudadanía  (votantes) en los ejercicios de presupuestos participativos Fase II con respecto al año anterior</t>
    </r>
  </si>
  <si>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</si>
  <si>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</si>
  <si>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</si>
  <si>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</si>
  <si>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</si>
  <si>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</si>
  <si>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</si>
  <si>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</si>
  <si>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</si>
  <si>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</si>
  <si>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</si>
  <si>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</si>
  <si>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</si>
  <si>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Para el I Trimestre 2021, se están estructurando-actualizando los proyectos de inversión asociados a las propuestas ganadoras de presupuestos participativos.
Por lo anterior, aún no se han registrado avances en la plataforma de Gobierno Abierto para Bogotá, que es de donde se extraerá la información.</t>
  </si>
  <si>
    <t>Soporte DGDL</t>
  </si>
  <si>
    <t>Ejecución presupuestal</t>
  </si>
  <si>
    <t>Gestión corporativa institucional (local)</t>
  </si>
  <si>
    <r>
      <t xml:space="preserve">4. Girar mínimo el </t>
    </r>
    <r>
      <rPr>
        <b/>
        <sz val="11"/>
        <color theme="1"/>
        <rFont val="Calibri Light"/>
        <family val="2"/>
        <scheme val="major"/>
      </rPr>
      <t>60%</t>
    </r>
    <r>
      <rPr>
        <sz val="11"/>
        <color theme="1"/>
        <rFont val="Calibri Light"/>
        <family val="2"/>
        <scheme val="major"/>
      </rPr>
      <t xml:space="preserve"> del presupuesto comprometido constituido como obligaciones por pagar de la vigencia 2020</t>
    </r>
  </si>
  <si>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</si>
  <si>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</si>
  <si>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</si>
  <si>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</si>
  <si>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</si>
  <si>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</si>
  <si>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Para el periodo se giró el 17,99% del presupuesto comprometido constituido como obligaciones por pagar de la vigencia 2020</t>
  </si>
  <si>
    <t>EJECUCIÓN PRESUPUESTAL A 31/03/2021
Soporte DGDL</t>
  </si>
  <si>
    <r>
      <t>5. Girar mínimo el </t>
    </r>
    <r>
      <rPr>
        <b/>
        <sz val="11"/>
        <color theme="1"/>
        <rFont val="Calibri Light"/>
        <family val="2"/>
        <scheme val="major"/>
      </rPr>
      <t xml:space="preserve"> 60% </t>
    </r>
    <r>
      <rPr>
        <sz val="11"/>
        <color theme="1"/>
        <rFont val="Calibri Light"/>
        <family val="2"/>
        <scheme val="major"/>
      </rPr>
      <t>del presupuesto comprometido constituido como obligaciones por pagar de la vigencia 2019 y anteriores</t>
    </r>
  </si>
  <si>
    <t>Porcentaje de giros acumulados de obligaciones por pagar de la vigencia 2019 y anteriores</t>
  </si>
  <si>
    <t>(Giros acumulados/Presupuesto comprometido constituido como obligaciones por pagar de la vigencia 2019 y anteriores)*100</t>
  </si>
  <si>
    <t>Para el periodo se giró el 30,83% del presupuesto comprometido constituido como obligaciones por pagar de la vigencia 2019 y anteriores</t>
  </si>
  <si>
    <r>
      <t xml:space="preserve">6. Comprometer mínimo el </t>
    </r>
    <r>
      <rPr>
        <b/>
        <sz val="11"/>
        <color theme="1"/>
        <rFont val="Calibri Light"/>
        <family val="2"/>
        <scheme val="major"/>
      </rPr>
      <t>25%</t>
    </r>
    <r>
      <rPr>
        <sz val="11"/>
        <color theme="1"/>
        <rFont val="Calibri Light"/>
        <family val="2"/>
        <scheme val="major"/>
      </rPr>
      <t xml:space="preserve"> al 30 de junio y el </t>
    </r>
    <r>
      <rPr>
        <b/>
        <sz val="11"/>
        <color theme="1"/>
        <rFont val="Calibri Light"/>
        <family val="2"/>
        <scheme val="major"/>
      </rPr>
      <t>95%</t>
    </r>
    <r>
      <rPr>
        <sz val="11"/>
        <color theme="1"/>
        <rFont val="Calibri Light"/>
        <family val="2"/>
        <scheme val="major"/>
      </rPr>
      <t xml:space="preserve"> al 31 de diciembre del presupuesto de inversión directa de la vigencia 2021</t>
    </r>
  </si>
  <si>
    <t>Porcentaje de compromiso del presupuesto de inversión directa de la vigencia 2021</t>
  </si>
  <si>
    <t>(Valor de RP de inversión directa de la vigencia  / Valor total del presupuesto de inversión directa de la Vigencia)*100</t>
  </si>
  <si>
    <t>Reporte de ejecución presupuestal BOGDATA</t>
  </si>
  <si>
    <t>Para el periodo el FDL comprometió el 29% del presupuesto de inversión directa de la vigencia 2021.</t>
  </si>
  <si>
    <r>
      <t xml:space="preserve">7. Girar mínimo el </t>
    </r>
    <r>
      <rPr>
        <b/>
        <sz val="11"/>
        <color theme="1"/>
        <rFont val="Calibri Light"/>
        <family val="2"/>
        <scheme val="major"/>
      </rPr>
      <t>40% </t>
    </r>
    <r>
      <rPr>
        <sz val="11"/>
        <color theme="1"/>
        <rFont val="Calibri Light"/>
        <family val="2"/>
        <scheme val="major"/>
      </rPr>
      <t>del presupuesto total  disponible de inversión directa de la vigencia</t>
    </r>
  </si>
  <si>
    <t>Porcentaje de giros acumulados</t>
  </si>
  <si>
    <t>(Giros acumulados de inversión directa/Presupuesto disponible de inversión directa de la vigencia)*100</t>
  </si>
  <si>
    <t>Para el periodo el FDL giró el  9% del presupuesto de inversión directa de la vigencia.</t>
  </si>
  <si>
    <r>
      <t xml:space="preserve">8. Registrar en el sistema SIPSE Local, el </t>
    </r>
    <r>
      <rPr>
        <b/>
        <sz val="11"/>
        <color theme="1"/>
        <rFont val="Calibri Light"/>
        <family val="2"/>
        <scheme val="major"/>
      </rPr>
      <t>95%</t>
    </r>
    <r>
      <rPr>
        <sz val="11"/>
        <color theme="1"/>
        <rFont val="Calibri Light"/>
        <family val="2"/>
        <scheme val="major"/>
      </rPr>
      <t xml:space="preserve"> de los contratos publicados en la plataforma SECOP I y II de la vigencia. </t>
    </r>
  </si>
  <si>
    <t>Porcentaje de contratos registrados en SIPSE Local</t>
  </si>
  <si>
    <t>(Número de contratos registrados en SIPSE Local /Número de contratos publicados en la plataforma SECOP I y II)*100%</t>
  </si>
  <si>
    <t>Reporte SIPSE LOCAL y Reporte SECOP</t>
  </si>
  <si>
    <t>Reporte de seguimiento</t>
  </si>
  <si>
    <t>De los 110 contratos en SECOP 84 se registraron en SIPSE se han presentado 15 casos HOLA para solucionar los inconvenientes de cargue</t>
  </si>
  <si>
    <t>Plaforma SIPSE y semaforo de seguimiento 
Reporte DGDL</t>
  </si>
  <si>
    <t>De los 147 contratos en SECOP 128 se registraron en SIPSE se han presentado casos HOLA para solucionar los inconvenientes de cargue, toda vez que el cargue se CRP se enruta a una estación diferente al usuario Financiero de la Alcaldia Local de Tunjuelito</t>
  </si>
  <si>
    <r>
      <t xml:space="preserve">9. Lograr que el </t>
    </r>
    <r>
      <rPr>
        <b/>
        <sz val="11"/>
        <color theme="1"/>
        <rFont val="Calibri Light"/>
        <family val="2"/>
        <scheme val="major"/>
      </rPr>
      <t>100%</t>
    </r>
    <r>
      <rPr>
        <sz val="11"/>
        <color theme="1"/>
        <rFont val="Calibri Light"/>
        <family val="2"/>
        <scheme val="major"/>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</si>
  <si>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</si>
  <si>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</si>
  <si>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</si>
  <si>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</si>
  <si>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Del total de 84 contratos registrados en SIPSE el 64,28 se encuentran en estado de ejecución</t>
  </si>
  <si>
    <t>Plaforma SIPSE y semaforo de seguimiento</t>
  </si>
  <si>
    <r>
      <t xml:space="preserve">10. Registrar y actualizar al </t>
    </r>
    <r>
      <rPr>
        <b/>
        <sz val="11"/>
        <color theme="1"/>
        <rFont val="Calibri Light"/>
        <family val="2"/>
        <scheme val="major"/>
      </rPr>
      <t>95%</t>
    </r>
    <r>
      <rPr>
        <sz val="11"/>
        <color theme="1"/>
        <rFont val="Calibri Light"/>
        <family val="2"/>
        <scheme val="major"/>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</si>
  <si>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</si>
  <si>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</si>
  <si>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</si>
  <si>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SIPSE LOCAL</t>
  </si>
  <si>
    <t>Reporte SIPSE Local</t>
  </si>
  <si>
    <t>Inspección, vigilancia y control</t>
  </si>
  <si>
    <r>
      <t xml:space="preserve">11. Impulsar procesalmente (avocar, rechazar, enviar al competente y todo lo que derive del desarrollo de la actuación), </t>
    </r>
    <r>
      <rPr>
        <b/>
        <sz val="11"/>
        <color theme="1"/>
        <rFont val="Calibri Light"/>
        <family val="2"/>
        <scheme val="major"/>
      </rPr>
      <t>3.800</t>
    </r>
    <r>
      <rPr>
        <sz val="11"/>
        <color theme="1"/>
        <rFont val="Calibri Light"/>
        <family val="2"/>
        <scheme val="major"/>
      </rPr>
      <t xml:space="preserve"> expedientes a cargo de las inspecciones de policía.</t>
    </r>
  </si>
  <si>
    <t xml:space="preserve">Expedientes a cargo de las inspecciones de policía impulsados </t>
  </si>
  <si>
    <t xml:space="preserve">Número de expedientes a cargo de las inspecciones de policía impulsados </t>
  </si>
  <si>
    <t>Suma</t>
  </si>
  <si>
    <t xml:space="preserve">Expedientes de actuaciones de policía </t>
  </si>
  <si>
    <t>Impulsos procesales</t>
  </si>
  <si>
    <t>Aplicativo ARCO</t>
  </si>
  <si>
    <t>Para el primer trimestre de 2021 se impulsó procesalmente 1.591 expedientes</t>
  </si>
  <si>
    <t>Reporte DGP</t>
  </si>
  <si>
    <r>
      <t xml:space="preserve">12. Proferir </t>
    </r>
    <r>
      <rPr>
        <b/>
        <sz val="11"/>
        <color theme="1"/>
        <rFont val="Calibri Light"/>
        <family val="2"/>
        <scheme val="major"/>
      </rPr>
      <t>2.340</t>
    </r>
    <r>
      <rPr>
        <sz val="11"/>
        <color theme="1"/>
        <rFont val="Calibri Light"/>
        <family val="2"/>
        <scheme val="major"/>
      </rPr>
      <t xml:space="preserve"> de fallos en primera instancia sobre los expedientes a cargo de las inspecciones de policía</t>
    </r>
  </si>
  <si>
    <t>Fallos de fondo en primera instancia proferidos</t>
  </si>
  <si>
    <t>Número de Fallos de fondo en primera instancia proferidos</t>
  </si>
  <si>
    <t>Fallos de fondo</t>
  </si>
  <si>
    <t>Para el primer trimestre de 2021 se profirieron 1.121 fallos en primera instancia</t>
  </si>
  <si>
    <r>
      <t xml:space="preserve">13. Terminar (archivar), </t>
    </r>
    <r>
      <rPr>
        <b/>
        <sz val="11"/>
        <color theme="1"/>
        <rFont val="Calibri Light"/>
        <family val="2"/>
        <scheme val="major"/>
      </rPr>
      <t xml:space="preserve">33 </t>
    </r>
    <r>
      <rPr>
        <sz val="11"/>
        <color theme="1"/>
        <rFont val="Calibri Light"/>
        <family val="2"/>
        <scheme val="major"/>
      </rPr>
      <t>actuaciones administrativas activas</t>
    </r>
  </si>
  <si>
    <t>Actuaciones Administrativas terminadas (archivadas)</t>
  </si>
  <si>
    <t>Número de Actuaciones Administrativas terminadas (archivadas)</t>
  </si>
  <si>
    <t>Actuaciones administrativas terminadas</t>
  </si>
  <si>
    <t>Actuaciones administrativas terminadas por vía gubernativa</t>
  </si>
  <si>
    <t>Aplicativo Si Actúa I</t>
  </si>
  <si>
    <t>Para el primer trimestre de 2021 se terminaron 14 actuaciones administrativas</t>
  </si>
  <si>
    <r>
      <t xml:space="preserve">14. Terminar </t>
    </r>
    <r>
      <rPr>
        <b/>
        <sz val="11"/>
        <color theme="1"/>
        <rFont val="Calibri Light"/>
        <family val="2"/>
        <scheme val="major"/>
      </rPr>
      <t>30</t>
    </r>
    <r>
      <rPr>
        <sz val="11"/>
        <color theme="1"/>
        <rFont val="Calibri Light"/>
        <family val="2"/>
        <scheme val="major"/>
      </rPr>
      <t xml:space="preserve"> actuaciones administrativas en primera instancia</t>
    </r>
  </si>
  <si>
    <t>Actuaciones Administrativas terminadas hasta la primera instancia</t>
  </si>
  <si>
    <t>Número de Actuaciones Administrativas terminadas hasta la primera instancia</t>
  </si>
  <si>
    <t>Para el primer trimestre de 2021 se terminó 1 actuación administrativa en primera instancia</t>
  </si>
  <si>
    <r>
      <t xml:space="preserve">15. Realizar </t>
    </r>
    <r>
      <rPr>
        <b/>
        <sz val="11"/>
        <color theme="1"/>
        <rFont val="Calibri Light"/>
        <family val="2"/>
        <scheme val="major"/>
      </rPr>
      <t>112</t>
    </r>
    <r>
      <rPr>
        <sz val="11"/>
        <color theme="1"/>
        <rFont val="Calibri Light"/>
        <family val="2"/>
        <scheme val="major"/>
      </rPr>
      <t xml:space="preserve"> operativos de inspección, vigilancia y control en materia de integridad del espacio público</t>
    </r>
  </si>
  <si>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</si>
  <si>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</si>
  <si>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</si>
  <si>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</si>
  <si>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operativos Alcaldía Local</t>
  </si>
  <si>
    <t>Se realizaron 4 operativos de inspección, vigilancia y control en materia de integridad del espacio público</t>
  </si>
  <si>
    <t>Operativos IVC 2021,PDF</t>
  </si>
  <si>
    <t>Se realizaron 12 operativos de inspección, vigilancia y control en materia de integridad del espacio público</t>
  </si>
  <si>
    <r>
      <t xml:space="preserve">16. Realizar </t>
    </r>
    <r>
      <rPr>
        <b/>
        <sz val="11"/>
        <color theme="1"/>
        <rFont val="Calibri Light"/>
        <family val="2"/>
        <scheme val="major"/>
      </rPr>
      <t>130</t>
    </r>
    <r>
      <rPr>
        <sz val="11"/>
        <color theme="1"/>
        <rFont val="Calibri Light"/>
        <family val="2"/>
        <scheme val="major"/>
      </rPr>
      <t xml:space="preserve"> operativos de inspección, vigilancia y control en materia de actividad económica </t>
    </r>
  </si>
  <si>
    <t>Acciones de control u operativos en materia actividad económica realizadas</t>
  </si>
  <si>
    <t>Número de Acciones de control u operativos en materia actividad económica realizadas</t>
  </si>
  <si>
    <t xml:space="preserve">Se realizaron 3 operativos de inspección, vigilancia y control en materia de actividad económica </t>
  </si>
  <si>
    <t xml:space="preserve">Se realizaron 26 operativos de inspección, vigilancia y control en materia de actividad económica </t>
  </si>
  <si>
    <r>
      <t xml:space="preserve">17.Realizar </t>
    </r>
    <r>
      <rPr>
        <b/>
        <sz val="11"/>
        <color theme="1"/>
        <rFont val="Calibri Light"/>
        <family val="2"/>
        <scheme val="major"/>
      </rPr>
      <t>34</t>
    </r>
    <r>
      <rPr>
        <sz val="11"/>
        <color theme="1"/>
        <rFont val="Calibri Light"/>
        <family val="2"/>
        <scheme val="major"/>
      </rPr>
      <t xml:space="preserve"> operativos de inspección, vigilancia y control en materia de obras y urbanismo </t>
    </r>
  </si>
  <si>
    <t>Acciones de control u operativos en materia de obras y urbanismo realizadas</t>
  </si>
  <si>
    <t>Número de Acciones de control u operativos en materia de obras y urbanismo realizadas</t>
  </si>
  <si>
    <t xml:space="preserve">Se realizaron 2 operativos de inspección, vigilancia y control en materia de obras y urbanismo </t>
  </si>
  <si>
    <t xml:space="preserve">Se realizaron 3 operativos de inspección, vigilancia y control en materia de obras y urbanismo </t>
  </si>
  <si>
    <t>Total metas procesos Alcaldía local (80%)</t>
  </si>
  <si>
    <t>Fortalecer la gestión institucional aumentando las capacidades de la entidad para la planeación, seguimiento y ejecución de sus metas y recursos, y la gestión del talento humano.</t>
  </si>
  <si>
    <t>Planeación Instituciona</t>
  </si>
  <si>
    <t>MT 1. 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</si>
  <si>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</si>
  <si>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</si>
  <si>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</si>
  <si>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</si>
  <si>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</si>
  <si>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</si>
  <si>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</si>
  <si>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</si>
  <si>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</si>
  <si>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MT 2. Mantener el 100% de las acciones de mejora asignadas al proceso/Alcaldía con relación a planes de mejoramiento interno documentadas y vigentes</t>
  </si>
  <si>
    <t>Acciones correctivas documentadas y vigentes</t>
  </si>
  <si>
    <t>1- (No. De acciones vencidas del plan de mejoramiento responsabilidad del proceso  / No  de acciones a gestionar bajo responsabilidad del proceso)*100</t>
  </si>
  <si>
    <t>Planes de mejora</t>
  </si>
  <si>
    <t>Acciones de mejorar sin vencimiento</t>
  </si>
  <si>
    <t>MIMEC - SIG</t>
  </si>
  <si>
    <t>Responsable del Reporte: Planeación Institucional- Grupo Planeación Institucional</t>
  </si>
  <si>
    <t>Reportes MIMEC - SIG remitidos por la OAP</t>
  </si>
  <si>
    <t>La localidad tiene 23 acciones de mejoramiento sin vencer</t>
  </si>
  <si>
    <t>Reporte MIMEC</t>
  </si>
  <si>
    <t xml:space="preserve">Comunicación Estratégica </t>
  </si>
  <si>
    <t>MT 3. Mantener el 100% de la información de las páginas Web actualizada de acuerdo a lo establecido en la ley 1712 de 2014</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</si>
  <si>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</si>
  <si>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</si>
  <si>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</si>
  <si>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</si>
  <si>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</si>
  <si>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</si>
  <si>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</si>
  <si>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MT 4. Participar del 100% de las capacitaciones que se realicen en gestión de riesgos, planes de mejora, y sistema de gestión institucional</t>
  </si>
  <si>
    <t>Participación en capacitaciones</t>
  </si>
  <si>
    <t>(No de capacitaciones en las que asistió/ No de capacitaciones convocadas)*100</t>
  </si>
  <si>
    <t>Capacitaciones realizadas</t>
  </si>
  <si>
    <t>Registros de capacitación</t>
  </si>
  <si>
    <t>Listado de asistencia
Video de la reunión
Presentación</t>
  </si>
  <si>
    <t>Brindar atención oportuna y de calidad a los diferentes sectores poblacionales, generando relaciones de confianza y respeto por la diferencia.</t>
  </si>
  <si>
    <t>Servicio a la Ciudadanía</t>
  </si>
  <si>
    <t>MT 5. Dar respuesta al 100% de los requerimientos ciudadanos asignados a la alcaldía local con corte a 31 de diciembre de 2020, según la información de seguimiento presentada por el proceso de 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</si>
  <si>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</si>
  <si>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</si>
  <si>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</si>
  <si>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</si>
  <si>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ciudadania</t>
  </si>
  <si>
    <t xml:space="preserve">Reporte Aplicativo CRONOS </t>
  </si>
  <si>
    <t>Responsable del Reporte: Subsecretaria de Gestión Institicional - Grupo Oficina de atención a la Ciudadanía</t>
  </si>
  <si>
    <t>La localidad ha dado respuesta a 5.901 requerimientos ciudadanos correspondientes a las vigencias 2017 a 2020</t>
  </si>
  <si>
    <t>Reporte CRONOS</t>
  </si>
  <si>
    <t>Total metas transversales (20%)</t>
  </si>
  <si>
    <t xml:space="preserve">Total plan de gestión </t>
  </si>
  <si>
    <t>Reporte de ejecución de la meta aportado por la DGDL proveniente de la MUSI</t>
  </si>
  <si>
    <t xml:space="preserve">El avance de la meta corresponde al valor del primer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 trimestre de 2021. Esta medición refleja el avance con corte al primer trimestre de esta vigencia sobre el avance físico de las metas del plan de desarrollo local.   Para el primer trimestre, la Alcaldía Local alcanzó un avance del 0,9%. 
Nota: se ajusta la programación de la meta para el II Trimestre de 2021, dado que la información disponible corresponde al I Trimestre. </t>
  </si>
  <si>
    <t xml:space="preserve">El avance de la meta corresponde al valor del primer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 trimestre de 2021. Esta medición refleja el avance con corte al primer trimestre de esta vigencia sobre el avance físico de las metas del plan de desarrollo local.   Para el primer trimestre, la Alcaldía Local alcanzó un avance del 0,9%. </t>
  </si>
  <si>
    <t>No programada para el II Trimestre de 2021. En este momento la Alcaldía Local se encuentra a la espera de los lineamientos por parte de la coordinación de presupuestos participativos, para iniciar su desarrollo.</t>
  </si>
  <si>
    <t>No programada para el II Trimestre de 2021</t>
  </si>
  <si>
    <t>La Alcaldía Local Tunjuelito giró $4.004.234.575 del presupuesto comprometido constituido como obligaciones por pagar de la vigencia 2020, equivalente a $13.522.429.123, lo cual corresponde a un nivel de ejecución del 29,61%.</t>
  </si>
  <si>
    <t>La Alcaldía Local Tunjuelito giró $4.004.234.575 del presupuesto comprometido constituido como obligaciones por pagar de la vigencia 2020, equivalente a $13.522.429.123, lo cual corresponde a un nivel de ejecución del 29,61%.
El FDLT se encuentra realizando las acciones tendientes al cumplimiento de la ejecución y giro de las Obligaciones por pagar de la vigencia 2020</t>
  </si>
  <si>
    <t>Reporte de seguimiento presentado por la Dirección para la Gestión del Desarrollo Local.</t>
  </si>
  <si>
    <t>Para el II Trimestre de 2021, la Alcaldía Local Tunjuelito ha girado $9.844.919.021 del presupuesto comprometido constituido como obligaciones por pagar de la vigencia 2019 y anteriores, equivalente a $16.037.605.073, lo que representa un nivel de ejecución del 61,39%.</t>
  </si>
  <si>
    <t xml:space="preserve">Para el II Trimestre de 2021, la Alcaldía Local de Tunjuelito comprometió $11.567.204.529 de los $25.190.864.000 asignados como presupuesto de inversión directa de la vigencia 2021, lo que representa un nivel de ejecución del 45,92%. </t>
  </si>
  <si>
    <t xml:space="preserve">La Alcaldía Local de Tunjuelito giró $5.279.084.836 de los $25.190.864.000 asignados como depuesto disponible de inversión directa de la vigencia, lo que representa un nivel de ejecución acumulado del 20,96%. </t>
  </si>
  <si>
    <t>La Alcaldía Local de Tunjuelito ha registrado 128 contratos de los 147 contratos publicados en la plataforma SECOP I y II, lo que representa un nivel de cumplimiento del 87,07% para el periodo. 
De los 147 contratos en SECOP, 128 se registraron en SIPSE; se han presentado casos HOLA para solucionar los inconvenientes de cargue, toda vez que el cargue se CRP se enruta a una estación diferente al usuario Financiero de la Alcaldia Local de Tunjuelito</t>
  </si>
  <si>
    <t>Plaforma SIPSE y semaforo de seguimiento 
Reporte DGDL
Reporte de seguimiento presentado por la Dirección para la Gestión del Desarrollo Local.</t>
  </si>
  <si>
    <t xml:space="preserve">La Alcaldía Local de Tunjuelito ha registrado 113 contratos en SIPSE Local en estado ejecución de los 133 contratos registrados en SIPSE Local, lo que equivale al 84,96%. </t>
  </si>
  <si>
    <t>La Alcaldía Local de Tunjuelito ha registrado 113 contratos en SIPSE Local en estado ejecución de los 133 contratos registrados en SIPSE Local, lo que equivale al 84,96%. La meta presenta un avance acumulado de 37,4%.</t>
  </si>
  <si>
    <t>La meta presenta un avance acumulado del 43,02%.</t>
  </si>
  <si>
    <t>Reporte de seguimiento presentado por la Dirección para la Gestión Policiva</t>
  </si>
  <si>
    <t xml:space="preserve">En el segundo trimestre de 2021, la alcaldía local de Tunjuelito impulsó procesalmente 1705 expedientes a cargo de las inspecciones de policía, lo que representa un resultado de 100% para el periodo. </t>
  </si>
  <si>
    <t xml:space="preserve">La alcaldía local de Tunjuelito impulsó procesalmente 3.296 expedientes a cargo de las inspecciones de policía, lo que representa un resultado acumulado del 86,74%. </t>
  </si>
  <si>
    <t xml:space="preserve">En el segundo trimestre de 2021, la alcaldía local de Tunjuelito profirió 774 fallos en primera instancia sobre los expedientes a cargo de las inspecciones de policía, lo que representa un resultado de 100% para el periodo. </t>
  </si>
  <si>
    <t xml:space="preserve">La alcaldía local de Tunjuelito profirió 1.895 fallos en primera instancia sobre los expedientes a cargo de las inspecciones de policía, lo que representa un resultado acumulado del 80,98%. </t>
  </si>
  <si>
    <t xml:space="preserve">En el II trimestre de 2021, la alcaldía local de Tunjuelito terminó 3 actuaciones administrativas, lo que representa un resultado de ___% para el periodo. </t>
  </si>
  <si>
    <t>La alcaldía local de Tunjuelito terminó 17 actuaciones administrativas, lo que representa un resultado acumulado del 51,52%</t>
  </si>
  <si>
    <t xml:space="preserve">En el segundo trimestre de 2021, la alcaldía local de Tunjuelito terminó 30 actuaciones administrativas en primera instancia, lo que representa un resultado de 100% para el periodo. </t>
  </si>
  <si>
    <t xml:space="preserve">La alcaldía local de Tunjuelito terminó 31 actuaciones administrativas en primera instancia, lo que representa un resultado acumulado del 100%. </t>
  </si>
  <si>
    <t>Se realizaron 16 operativos de inspección, vigilancia y control en materia de integridad del espacio público</t>
  </si>
  <si>
    <t xml:space="preserve">Se realizaron 29 operativos de inspección, vigilancia y control en materia de actividad económica </t>
  </si>
  <si>
    <t xml:space="preserve">Se realizaron 5 operativos de inspección, vigilancia y control en materia de obras y urbanismo </t>
  </si>
  <si>
    <t>Implementación del Sistema de Gestión Ambiental en un porcentaje de 68%, resultados obtenidos de la inspección ambiental realizada el 18 de mayo 2021, empleando el formato: PLE-PIN-F012 Formato inspecciones ambientales para verificación de implementación del plan institucional de gestión ambiental.</t>
  </si>
  <si>
    <t>Reporte de gestión ambiental OAP</t>
  </si>
  <si>
    <t xml:space="preserve">Implementación del Sistema de Gestión Ambiental en un porcentaje de 68%, resultados obtenidos de la inspección ambiental realizada el 18 de mayo 2021, empleando el formato: PLE-PIN-F012 Formato inspecciones ambientales para verificación de implementación del plan institucional de gestión ambiental. La meta presenta un resultado acumulado del 43%. </t>
  </si>
  <si>
    <t>La localidad tiene 47 acciones de las cuales 23 presentan vencimiento. El porcentaje que muestra el avance en el cierre o cumplimiento de acciones vencidas frente a las acciones asignadas en aplicativo MIMEC para los planes de mejora en ejecución.</t>
  </si>
  <si>
    <t>Reporte de acciones de mejora MIMEC.</t>
  </si>
  <si>
    <t xml:space="preserve">La localidad tiene 47 acciones de las cuales 23 presentan vencimiento. El porcentaje que muestra el avance en el cierre o cumplimiento de acciones vencidas frente a las acciones asignadas en aplicativo MIMEC para los planes de mejora en ejecución. La meta presenta un resultado acumulado del 38%. </t>
  </si>
  <si>
    <t>http://www.tunjuelito.gov.co/tabla_archivos/107-registro-publicaciones</t>
  </si>
  <si>
    <t xml:space="preserve">La Alcaldía Local Tunjuelito ha cumplido con 109 de los 115 requisitos de publicación de información en su página web, de acuerdo con lo previsto en la Ley 1712 de 2014, según lo informado por la Oficina Asesora de Comunicaciones de la SDG mediante memorando No. 20211400241773, lo que representa un avance del 94,78% para el II Trimestre de 2021 y del 32% para la vigencia. </t>
  </si>
  <si>
    <t>La Alcaldía Local Tunjuelito ha cumplido con 109 de los 115 requisitos de publicación de información en su página web, de acuerdo con lo previsto en la Ley 1712 de 2014, según lo informado por la Oficina Asesora de Comunicaciones de la SDG mediante memorando No. 20211400241773, lo que representa un avance del 94,78% para el II Trimestre de 2021.</t>
  </si>
  <si>
    <t>La alcaldía local de Tunjuelito asistió a la capacitación brindada a los promotores de mejora, en la que se brindaron lineamientos sobre la gestión de riesgos, planes de mejora, planeación institucional y PAAC.</t>
  </si>
  <si>
    <t xml:space="preserve">Registro de asistencia Teams. </t>
  </si>
  <si>
    <t xml:space="preserve">La Localidad de Tunjuelito ha atendido 5941 requerimientos ciudadanos, de los 6112 recibidos, lo que representa un 97,2% de gestión frente a la meta prevista. </t>
  </si>
  <si>
    <t>Reporte de atención de requerimientos ciudadanos Subsecretaría de Gestión Institucional</t>
  </si>
  <si>
    <t>La Alcaldía Local de Tunjuelito logró la ejecución de 8 propuestas ganadoras de presupuestos participativos (Fase II), de las 36 propuestas ganadoras.
Sin embargo, la alcaldía local de Tunjuelito manifiesta que se identificó que de las 36 iniciativas, 1 es por gestión, 2 son inviables y 4 fueron retiradas por los constructores, quedando 29 iniciativas vigentes, de las cuales 2 se encuentran en la fase de ejecución.</t>
  </si>
  <si>
    <t>La Alcaldía Local de Tunjuelito logró la ejecución de 8 propuestas ganadoras de presupuestos participativos (Fase II), de las 36 propuestas ganadoras.</t>
  </si>
  <si>
    <r>
      <t xml:space="preserve">3. Lograr que el </t>
    </r>
    <r>
      <rPr>
        <b/>
        <sz val="11"/>
        <rFont val="Calibri Light"/>
        <family val="2"/>
        <scheme val="major"/>
      </rPr>
      <t xml:space="preserve">100% </t>
    </r>
    <r>
      <rPr>
        <sz val="11"/>
        <rFont val="Calibri Light"/>
        <family val="2"/>
        <scheme val="major"/>
      </rPr>
      <t xml:space="preserve"> de las propuestas ganadoras (viables) de  presupuestos participativos (Fase II) cuenten con todos los recursos comprometidos en la vigencia.</t>
    </r>
  </si>
  <si>
    <t>30 de julio de 2021</t>
  </si>
  <si>
    <t>Para el segundo trimestre de la vigencia 2021, el plan de gestión de la Alcaldía Local alcanzó un nivel de desempeño del 82,13% de acuerdo con lo programado, y del 49,13% acumulado para la vigencia.</t>
  </si>
  <si>
    <t>La Alcaldía Local de Tunjuelito presenta un avance acumulado de la meta del 43,02%.</t>
  </si>
  <si>
    <t>24 de agosto de 2021</t>
  </si>
  <si>
    <t xml:space="preserve">Se ajusta el avance acumulado de la meta contenido en el capítulo de Evaluación Final, por error de digitación. El resultado acumulado de la vigencia es de 46,84%.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</si>
</sst>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4"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u/>
      <sz val="11"/>
      <color theme="1"/>
      <name val="Calibri Light"/>
      <family val="2"/>
      <scheme val="major"/>
    </font>
    <font>
      <b/>
      <sz val="11"/>
      <color rgb="FF0070C0"/>
      <name val="Calibri Light"/>
      <family val="2"/>
      <scheme val="major"/>
    </font>
    <font>
      <b/>
      <sz val="11"/>
      <name val="Calibri Light"/>
      <family val="2"/>
      <scheme val="maj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4">
    <xf numFmtId="0" fontId="0" fillId="0" borderId="0"/>
    <xf numFmtId="9"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cellStyleXfs>
  <cellXfs count="131">
    <xf numFmtId="0" fontId="0" fillId="0" borderId="0" xfId="0"/>
    <xf numFmtId="0" fontId="1" fillId="0" borderId="0" xfId="0" applyFont="1" applyAlignment="1">
      <alignment wrapText="1"/>
    </xf>
    <xf numFmtId="0" fontId="2" fillId="3" borderId="1" xfId="0" applyFont="1" applyFill="1" applyBorder="1" applyAlignment="1">
      <alignment wrapText="1"/>
    </xf>
    <xf numFmtId="0" fontId="2" fillId="8" borderId="1" xfId="0" applyFont="1" applyFill="1" applyBorder="1" applyAlignment="1">
      <alignment horizontal="center" vertical="center" wrapText="1"/>
    </xf>
    <xf numFmtId="0" fontId="3" fillId="0" borderId="1" xfId="0" applyFont="1" applyBorder="1" applyAlignment="1">
      <alignment horizontal="left" vertical="top" wrapText="1"/>
    </xf>
    <xf numFmtId="0" fontId="1" fillId="0" borderId="0" xfId="0" applyFont="1" applyAlignment="1">
      <alignment vertical="center" wrapText="1"/>
    </xf>
    <xf numFmtId="9" fontId="1" fillId="0" borderId="1" xfId="0" applyNumberFormat="1" applyFont="1" applyBorder="1" applyAlignment="1">
      <alignment horizontal="left" vertical="top" wrapText="1"/>
    </xf>
    <xf numFmtId="0" fontId="1" fillId="0" borderId="0" xfId="0" applyFont="1" applyAlignment="1">
      <alignment horizontal="left" vertical="top" wrapText="1"/>
    </xf>
    <xf numFmtId="0" fontId="5" fillId="9" borderId="1" xfId="0" applyFont="1" applyFill="1" applyBorder="1" applyAlignment="1">
      <alignment horizontal="left" vertical="top" wrapText="1"/>
    </xf>
    <xf numFmtId="9" fontId="5" fillId="9" borderId="1" xfId="1" applyNumberFormat="1" applyFont="1" applyFill="1" applyBorder="1" applyAlignment="1">
      <alignment horizontal="right" vertical="top" wrapText="1"/>
    </xf>
    <xf numFmtId="9" fontId="5" fillId="9" borderId="1" xfId="1" applyFont="1" applyFill="1" applyBorder="1" applyAlignment="1">
      <alignment horizontal="right" vertical="top" wrapText="1"/>
    </xf>
    <xf numFmtId="9" fontId="5" fillId="9" borderId="1" xfId="0" applyNumberFormat="1" applyFont="1" applyFill="1" applyBorder="1" applyAlignment="1">
      <alignment horizontal="right" vertical="top" wrapText="1"/>
    </xf>
    <xf numFmtId="0" fontId="5" fillId="0" borderId="1" xfId="0" applyFont="1" applyBorder="1" applyAlignment="1">
      <alignment horizontal="left" vertical="top" wrapText="1"/>
    </xf>
    <xf numFmtId="0" fontId="5" fillId="9" borderId="1" xfId="0" applyFont="1" applyFill="1" applyBorder="1" applyAlignment="1" applyProtection="1">
      <alignment horizontal="left" vertical="top" wrapText="1"/>
      <protection locked="0"/>
    </xf>
    <xf numFmtId="9" fontId="5" fillId="9" borderId="1" xfId="0" applyNumberFormat="1" applyFont="1" applyFill="1" applyBorder="1" applyAlignment="1" applyProtection="1">
      <alignment horizontal="right" vertical="top" wrapText="1"/>
      <protection locked="0"/>
    </xf>
    <xf numFmtId="0" fontId="6" fillId="0" borderId="0" xfId="0" applyFont="1" applyAlignment="1">
      <alignment wrapText="1"/>
    </xf>
    <xf numFmtId="0" fontId="8" fillId="2" borderId="1" xfId="0" applyFont="1" applyFill="1" applyBorder="1" applyAlignment="1">
      <alignment wrapText="1"/>
    </xf>
    <xf numFmtId="0" fontId="9" fillId="2" borderId="1" xfId="0" applyFont="1" applyFill="1" applyBorder="1" applyAlignment="1">
      <alignment wrapText="1"/>
    </xf>
    <xf numFmtId="9" fontId="8" fillId="2" borderId="1" xfId="1" applyFont="1" applyFill="1" applyBorder="1" applyAlignment="1">
      <alignment wrapText="1"/>
    </xf>
    <xf numFmtId="0" fontId="8" fillId="0" borderId="0" xfId="0" applyFont="1" applyAlignment="1">
      <alignment wrapText="1"/>
    </xf>
    <xf numFmtId="0" fontId="6" fillId="3" borderId="1" xfId="0" applyFont="1" applyFill="1" applyBorder="1" applyAlignment="1">
      <alignment wrapText="1"/>
    </xf>
    <xf numFmtId="0" fontId="10" fillId="3" borderId="1" xfId="0" applyFont="1" applyFill="1" applyBorder="1" applyAlignment="1">
      <alignment wrapText="1"/>
    </xf>
    <xf numFmtId="9" fontId="10" fillId="3" borderId="1" xfId="1" applyFont="1" applyFill="1" applyBorder="1" applyAlignment="1">
      <alignment wrapText="1"/>
    </xf>
    <xf numFmtId="9" fontId="10" fillId="3" borderId="1" xfId="0" applyNumberFormat="1" applyFont="1" applyFill="1" applyBorder="1" applyAlignment="1">
      <alignment wrapText="1"/>
    </xf>
    <xf numFmtId="0" fontId="7" fillId="3" borderId="1" xfId="0" applyFont="1" applyFill="1" applyBorder="1" applyAlignment="1"/>
    <xf numFmtId="9" fontId="7" fillId="3" borderId="1" xfId="1" applyFont="1" applyFill="1" applyBorder="1" applyAlignment="1">
      <alignment wrapText="1"/>
    </xf>
    <xf numFmtId="9" fontId="9" fillId="2" borderId="1" xfId="1" applyFont="1" applyFill="1" applyBorder="1" applyAlignment="1">
      <alignment wrapText="1"/>
    </xf>
    <xf numFmtId="10" fontId="1" fillId="0" borderId="1" xfId="0" applyNumberFormat="1" applyFont="1" applyBorder="1" applyAlignment="1">
      <alignment horizontal="left" vertical="top" wrapText="1"/>
    </xf>
    <xf numFmtId="9" fontId="1" fillId="0" borderId="1" xfId="1" applyFont="1" applyBorder="1" applyAlignment="1">
      <alignment horizontal="left" vertical="top" wrapText="1"/>
    </xf>
    <xf numFmtId="41" fontId="1" fillId="0" borderId="1" xfId="2" applyFont="1" applyBorder="1" applyAlignment="1">
      <alignment horizontal="left" vertical="top" wrapText="1"/>
    </xf>
    <xf numFmtId="41" fontId="1" fillId="0" borderId="1" xfId="0" applyNumberFormat="1" applyFont="1" applyBorder="1" applyAlignment="1">
      <alignment horizontal="left" vertical="top" wrapText="1"/>
    </xf>
    <xf numFmtId="0" fontId="1" fillId="0" borderId="1" xfId="0" applyFont="1" applyBorder="1" applyAlignment="1">
      <alignment horizontal="right" vertical="top" wrapText="1"/>
    </xf>
    <xf numFmtId="9" fontId="1" fillId="0" borderId="1" xfId="0" applyNumberFormat="1" applyFont="1" applyBorder="1" applyAlignment="1">
      <alignment horizontal="right" vertical="top" wrapText="1"/>
    </xf>
    <xf numFmtId="9" fontId="5" fillId="0" borderId="1" xfId="0" applyNumberFormat="1" applyFont="1" applyBorder="1" applyAlignment="1">
      <alignment horizontal="right" vertical="top" wrapText="1"/>
    </xf>
    <xf numFmtId="0" fontId="5" fillId="0" borderId="1" xfId="0" applyFont="1" applyBorder="1" applyAlignment="1">
      <alignment horizontal="right" vertical="top" wrapText="1"/>
    </xf>
    <xf numFmtId="41" fontId="1" fillId="0" borderId="1" xfId="2" applyFont="1" applyBorder="1" applyAlignment="1">
      <alignment vertical="top" wrapText="1"/>
    </xf>
    <xf numFmtId="10" fontId="1" fillId="0" borderId="1" xfId="1" applyNumberFormat="1" applyFont="1" applyBorder="1" applyAlignment="1">
      <alignment horizontal="right" vertical="top" wrapText="1"/>
    </xf>
    <xf numFmtId="0" fontId="1" fillId="0" borderId="1" xfId="0" applyFont="1" applyFill="1" applyBorder="1" applyAlignment="1">
      <alignment horizontal="left" vertical="top" wrapText="1"/>
    </xf>
    <xf numFmtId="9" fontId="1" fillId="0" borderId="1" xfId="0" applyNumberFormat="1" applyFont="1" applyFill="1" applyBorder="1" applyAlignment="1">
      <alignment horizontal="left" vertical="top" wrapText="1"/>
    </xf>
    <xf numFmtId="0" fontId="1" fillId="0" borderId="0" xfId="0" applyFont="1" applyAlignment="1">
      <alignment horizontal="center" vertical="top" wrapText="1"/>
    </xf>
    <xf numFmtId="9" fontId="1" fillId="0" borderId="1" xfId="0" applyNumberFormat="1" applyFont="1" applyBorder="1" applyAlignment="1">
      <alignment horizontal="center" vertical="top" wrapText="1"/>
    </xf>
    <xf numFmtId="10" fontId="1" fillId="0" borderId="1" xfId="0" applyNumberFormat="1" applyFont="1" applyBorder="1" applyAlignment="1">
      <alignment horizontal="center" vertical="top" wrapText="1"/>
    </xf>
    <xf numFmtId="164" fontId="1" fillId="0" borderId="1" xfId="0" applyNumberFormat="1" applyFont="1" applyBorder="1" applyAlignment="1">
      <alignment horizontal="center" vertical="top" wrapText="1"/>
    </xf>
    <xf numFmtId="41" fontId="1" fillId="0" borderId="1" xfId="2" applyFont="1" applyBorder="1" applyAlignment="1">
      <alignment horizontal="center" vertical="top" wrapText="1"/>
    </xf>
    <xf numFmtId="0" fontId="1" fillId="0" borderId="1" xfId="0" applyNumberFormat="1" applyFont="1" applyBorder="1" applyAlignment="1">
      <alignment horizontal="center" vertical="top" wrapText="1"/>
    </xf>
    <xf numFmtId="9" fontId="1" fillId="0" borderId="1" xfId="1" applyFont="1" applyBorder="1" applyAlignment="1">
      <alignment horizontal="center" vertical="top" wrapText="1"/>
    </xf>
    <xf numFmtId="0" fontId="1" fillId="0" borderId="1" xfId="0" applyFont="1" applyBorder="1" applyAlignment="1">
      <alignment horizontal="center" vertical="top" wrapText="1"/>
    </xf>
    <xf numFmtId="9" fontId="5" fillId="0" borderId="1" xfId="1" applyFont="1" applyBorder="1" applyAlignment="1">
      <alignment horizontal="center" vertical="top" wrapText="1"/>
    </xf>
    <xf numFmtId="9" fontId="5" fillId="0" borderId="1" xfId="0" applyNumberFormat="1" applyFont="1" applyBorder="1" applyAlignment="1">
      <alignment horizontal="center" vertical="top" wrapText="1"/>
    </xf>
    <xf numFmtId="10" fontId="5" fillId="0" borderId="1" xfId="0" applyNumberFormat="1" applyFont="1" applyBorder="1" applyAlignment="1">
      <alignment horizontal="center" vertical="top" wrapText="1"/>
    </xf>
    <xf numFmtId="164" fontId="1" fillId="0" borderId="1" xfId="1" applyNumberFormat="1" applyFont="1" applyBorder="1" applyAlignment="1">
      <alignment horizontal="center" vertical="top" wrapText="1"/>
    </xf>
    <xf numFmtId="0" fontId="1" fillId="0" borderId="0" xfId="0" applyFont="1" applyAlignment="1">
      <alignment horizontal="justify" wrapText="1"/>
    </xf>
    <xf numFmtId="0" fontId="1" fillId="0" borderId="0" xfId="0" applyFont="1" applyAlignment="1">
      <alignment horizontal="justify" vertical="center" wrapText="1"/>
    </xf>
    <xf numFmtId="9" fontId="1" fillId="0" borderId="1" xfId="0" applyNumberFormat="1" applyFont="1" applyBorder="1" applyAlignment="1">
      <alignment horizontal="justify" vertical="top" wrapText="1"/>
    </xf>
    <xf numFmtId="0" fontId="1" fillId="0" borderId="1" xfId="0" applyFont="1" applyFill="1" applyBorder="1" applyAlignment="1">
      <alignment horizontal="justify" vertical="top" wrapText="1"/>
    </xf>
    <xf numFmtId="0" fontId="1" fillId="0" borderId="1" xfId="0" applyFont="1" applyBorder="1" applyAlignment="1">
      <alignment horizontal="justify" vertical="top" wrapText="1"/>
    </xf>
    <xf numFmtId="9" fontId="5" fillId="0" borderId="1" xfId="1" applyFont="1" applyBorder="1" applyAlignment="1">
      <alignment horizontal="justify" vertical="top" wrapText="1"/>
    </xf>
    <xf numFmtId="0" fontId="5" fillId="0" borderId="1" xfId="0" applyFont="1" applyBorder="1" applyAlignment="1">
      <alignment horizontal="justify" vertical="top" wrapText="1"/>
    </xf>
    <xf numFmtId="0" fontId="1" fillId="0" borderId="0" xfId="0" applyFont="1" applyBorder="1" applyAlignment="1">
      <alignment horizontal="center" vertical="center" wrapText="1"/>
    </xf>
    <xf numFmtId="0" fontId="1" fillId="0" borderId="0" xfId="0" applyFont="1" applyBorder="1" applyAlignment="1">
      <alignment horizontal="justify" vertical="center" wrapText="1"/>
    </xf>
    <xf numFmtId="10" fontId="2" fillId="5" borderId="1" xfId="1" applyNumberFormat="1" applyFont="1" applyFill="1" applyBorder="1" applyAlignment="1">
      <alignment horizontal="center" vertical="center" wrapText="1"/>
    </xf>
    <xf numFmtId="10" fontId="1" fillId="0" borderId="0" xfId="1" applyNumberFormat="1" applyFont="1" applyAlignment="1">
      <alignment horizontal="center" wrapText="1"/>
    </xf>
    <xf numFmtId="10" fontId="1" fillId="0" borderId="0" xfId="1" applyNumberFormat="1" applyFont="1" applyAlignment="1">
      <alignment horizontal="center" vertical="center" wrapText="1"/>
    </xf>
    <xf numFmtId="10" fontId="1" fillId="0" borderId="1" xfId="1" applyNumberFormat="1" applyFont="1" applyBorder="1" applyAlignment="1">
      <alignment horizontal="center" vertical="top" wrapText="1"/>
    </xf>
    <xf numFmtId="10" fontId="5" fillId="0" borderId="1" xfId="1" applyNumberFormat="1" applyFont="1" applyBorder="1" applyAlignment="1">
      <alignment horizontal="center" vertical="top" wrapText="1"/>
    </xf>
    <xf numFmtId="0" fontId="2"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2" fillId="2" borderId="1" xfId="0" applyFont="1" applyFill="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center" vertical="center" wrapText="1"/>
    </xf>
    <xf numFmtId="9" fontId="2" fillId="3" borderId="1" xfId="1" applyFont="1" applyFill="1" applyBorder="1" applyAlignment="1">
      <alignment horizontal="center" wrapText="1"/>
    </xf>
    <xf numFmtId="9" fontId="2" fillId="3" borderId="1" xfId="1" applyFont="1" applyFill="1" applyBorder="1" applyAlignment="1">
      <alignment horizontal="center" vertical="top" wrapText="1"/>
    </xf>
    <xf numFmtId="0" fontId="1" fillId="3" borderId="1" xfId="0" applyFont="1" applyFill="1" applyBorder="1" applyAlignment="1">
      <alignment wrapText="1"/>
    </xf>
    <xf numFmtId="9" fontId="2" fillId="3" borderId="1" xfId="1" applyFont="1" applyFill="1" applyBorder="1" applyAlignment="1">
      <alignment wrapText="1"/>
    </xf>
    <xf numFmtId="9" fontId="2" fillId="3" borderId="1" xfId="1" applyFont="1" applyFill="1" applyBorder="1" applyAlignment="1">
      <alignment horizontal="right" wrapText="1"/>
    </xf>
    <xf numFmtId="0" fontId="1" fillId="3" borderId="1" xfId="0" applyFont="1" applyFill="1" applyBorder="1" applyAlignment="1">
      <alignment horizontal="justify" wrapText="1"/>
    </xf>
    <xf numFmtId="9" fontId="12" fillId="3" borderId="1" xfId="0" applyNumberFormat="1" applyFont="1" applyFill="1" applyBorder="1" applyAlignment="1">
      <alignment horizontal="center" wrapText="1"/>
    </xf>
    <xf numFmtId="9" fontId="2" fillId="3" borderId="1" xfId="0" applyNumberFormat="1" applyFont="1" applyFill="1" applyBorder="1" applyAlignment="1">
      <alignment horizontal="center" vertical="top" wrapText="1"/>
    </xf>
    <xf numFmtId="9" fontId="12" fillId="3" borderId="1" xfId="0" applyNumberFormat="1" applyFont="1" applyFill="1" applyBorder="1" applyAlignment="1">
      <alignment wrapText="1"/>
    </xf>
    <xf numFmtId="9" fontId="12" fillId="3" borderId="1" xfId="0" applyNumberFormat="1" applyFont="1" applyFill="1" applyBorder="1" applyAlignment="1">
      <alignment horizontal="center" vertical="top" wrapText="1"/>
    </xf>
    <xf numFmtId="9" fontId="1" fillId="2" borderId="1" xfId="1" applyFont="1" applyFill="1" applyBorder="1" applyAlignment="1">
      <alignment horizontal="center" wrapText="1"/>
    </xf>
    <xf numFmtId="9" fontId="2" fillId="2" borderId="1" xfId="0" applyNumberFormat="1" applyFont="1" applyFill="1" applyBorder="1" applyAlignment="1">
      <alignment horizontal="center" vertical="top" wrapText="1"/>
    </xf>
    <xf numFmtId="0" fontId="1" fillId="2" borderId="1" xfId="0" applyFont="1" applyFill="1" applyBorder="1" applyAlignment="1">
      <alignment wrapText="1"/>
    </xf>
    <xf numFmtId="9" fontId="1" fillId="2" borderId="1" xfId="1" applyFont="1" applyFill="1" applyBorder="1" applyAlignment="1">
      <alignment wrapText="1"/>
    </xf>
    <xf numFmtId="9" fontId="1" fillId="2" borderId="1" xfId="1" applyFont="1" applyFill="1" applyBorder="1" applyAlignment="1">
      <alignment horizontal="center" vertical="top" wrapText="1"/>
    </xf>
    <xf numFmtId="0" fontId="1" fillId="2" borderId="1" xfId="0" applyFont="1" applyFill="1" applyBorder="1" applyAlignment="1">
      <alignment horizontal="justify" wrapText="1"/>
    </xf>
    <xf numFmtId="164" fontId="5" fillId="0" borderId="1" xfId="1" applyNumberFormat="1" applyFont="1" applyBorder="1" applyAlignment="1">
      <alignment horizontal="center" vertical="top" wrapText="1"/>
    </xf>
    <xf numFmtId="0" fontId="2" fillId="4"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1" fillId="0" borderId="1" xfId="0" applyFont="1" applyBorder="1" applyAlignment="1">
      <alignment horizontal="center" vertical="center" wrapText="1"/>
    </xf>
    <xf numFmtId="10" fontId="3" fillId="0" borderId="1" xfId="1" applyNumberFormat="1" applyFont="1" applyBorder="1" applyAlignment="1">
      <alignment horizontal="right" vertical="top" wrapText="1"/>
    </xf>
    <xf numFmtId="9" fontId="3" fillId="0" borderId="1" xfId="0" applyNumberFormat="1" applyFont="1" applyBorder="1" applyAlignment="1">
      <alignment horizontal="left" vertical="top" wrapText="1"/>
    </xf>
    <xf numFmtId="9" fontId="3" fillId="0" borderId="1" xfId="0" applyNumberFormat="1" applyFont="1" applyFill="1" applyBorder="1" applyAlignment="1">
      <alignment horizontal="center" vertical="top" wrapText="1"/>
    </xf>
    <xf numFmtId="9" fontId="3" fillId="0" borderId="1" xfId="0" applyNumberFormat="1" applyFont="1" applyBorder="1" applyAlignment="1">
      <alignment horizontal="center" vertical="top" wrapText="1"/>
    </xf>
    <xf numFmtId="0" fontId="3" fillId="0" borderId="1" xfId="0" applyFont="1" applyFill="1" applyBorder="1" applyAlignment="1">
      <alignment horizontal="justify" vertical="top" wrapText="1"/>
    </xf>
    <xf numFmtId="10" fontId="3" fillId="0" borderId="1" xfId="0" applyNumberFormat="1" applyFont="1" applyBorder="1" applyAlignment="1">
      <alignment horizontal="center" vertical="top" wrapText="1"/>
    </xf>
    <xf numFmtId="10" fontId="3" fillId="0" borderId="1" xfId="1" applyNumberFormat="1" applyFont="1" applyBorder="1" applyAlignment="1">
      <alignment horizontal="center" vertical="top" wrapText="1"/>
    </xf>
    <xf numFmtId="9" fontId="3" fillId="0" borderId="1" xfId="0" applyNumberFormat="1" applyFont="1" applyBorder="1" applyAlignment="1">
      <alignment horizontal="right" vertical="top" wrapText="1"/>
    </xf>
    <xf numFmtId="0" fontId="3" fillId="0" borderId="1" xfId="0" applyFont="1" applyBorder="1" applyAlignment="1">
      <alignment horizontal="right" vertical="top" wrapText="1"/>
    </xf>
    <xf numFmtId="0" fontId="3" fillId="0" borderId="0" xfId="0" applyFont="1" applyAlignment="1">
      <alignment horizontal="left" vertical="top" wrapText="1"/>
    </xf>
    <xf numFmtId="0" fontId="2" fillId="5" borderId="1" xfId="0" applyFont="1" applyFill="1" applyBorder="1" applyAlignment="1">
      <alignment horizontal="justify" vertical="center" wrapText="1"/>
    </xf>
    <xf numFmtId="0" fontId="2" fillId="8" borderId="1" xfId="0" applyFont="1" applyFill="1" applyBorder="1" applyAlignment="1">
      <alignment horizontal="justify" vertical="center" wrapText="1"/>
    </xf>
    <xf numFmtId="0" fontId="3" fillId="0" borderId="1" xfId="0" applyFont="1" applyBorder="1" applyAlignment="1">
      <alignment horizontal="justify" vertical="top" wrapText="1"/>
    </xf>
    <xf numFmtId="10" fontId="2" fillId="3" borderId="1" xfId="0" applyNumberFormat="1" applyFont="1" applyFill="1" applyBorder="1" applyAlignment="1">
      <alignment horizontal="center" vertical="top" wrapText="1"/>
    </xf>
    <xf numFmtId="10" fontId="2" fillId="2" borderId="1" xfId="0" applyNumberFormat="1" applyFont="1" applyFill="1" applyBorder="1" applyAlignment="1">
      <alignment horizontal="center" vertical="top" wrapText="1"/>
    </xf>
    <xf numFmtId="10" fontId="2" fillId="3" borderId="1" xfId="1" applyNumberFormat="1" applyFont="1" applyFill="1" applyBorder="1" applyAlignment="1">
      <alignment horizontal="center" vertical="top" wrapText="1"/>
    </xf>
    <xf numFmtId="0" fontId="2" fillId="8" borderId="2"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wrapText="1"/>
    </xf>
    <xf numFmtId="0" fontId="1" fillId="0" borderId="1" xfId="0" applyFont="1" applyBorder="1" applyAlignment="1">
      <alignment horizontal="center" wrapText="1"/>
    </xf>
    <xf numFmtId="0" fontId="1" fillId="0" borderId="1" xfId="0" applyFont="1" applyBorder="1" applyAlignment="1">
      <alignment horizontal="justify" vertical="center" wrapText="1"/>
    </xf>
    <xf numFmtId="0" fontId="2" fillId="2"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justify" vertical="center" wrapText="1"/>
      <protection hidden="1"/>
    </xf>
  </cellXfs>
  <cellStyles count="4">
    <cellStyle name="Millares [0]" xfId="2" builtinId="6"/>
    <cellStyle name="Millares [0] 2" xfId="3" xr:uid="{00000000-0005-0000-0000-000001000000}"/>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2"/>
  <sheetViews>
    <sheetView tabSelected="1" zoomScale="70" zoomScaleNormal="70" workbookViewId="0">
      <selection activeCell="F11" sqref="F11"/>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44.28515625" style="1" bestFit="1" customWidth="1"/>
    <col min="5" max="5" width="15.5703125" style="1" customWidth="1"/>
    <col min="6" max="6" width="10.85546875" style="1" customWidth="1"/>
    <col min="7" max="7" width="15.85546875" style="1" customWidth="1"/>
    <col min="8" max="8" width="23.5703125" style="1" customWidth="1"/>
    <col min="9" max="9" width="8.140625" style="1" customWidth="1"/>
    <col min="10" max="10" width="18.42578125" style="1" customWidth="1"/>
    <col min="11" max="11" width="15.85546875" style="1" customWidth="1"/>
    <col min="12" max="15" width="7.28515625" style="1" customWidth="1"/>
    <col min="16" max="16" width="17.42578125" style="1" customWidth="1"/>
    <col min="17" max="21" width="17.85546875" style="1" customWidth="1"/>
    <col min="22" max="24" width="16.5703125" style="39" customWidth="1"/>
    <col min="25" max="25" width="39.42578125" style="51" customWidth="1"/>
    <col min="26" max="26" width="19" style="51" customWidth="1"/>
    <col min="27" max="28" width="16.5703125" style="69" customWidth="1"/>
    <col min="29" max="29" width="16.5703125" style="61" customWidth="1"/>
    <col min="30" max="30" width="48.140625" style="51" customWidth="1"/>
    <col min="31" max="31" width="22.28515625" style="51" customWidth="1"/>
    <col min="32" max="41" width="16.5703125" style="1" hidden="1" customWidth="1"/>
    <col min="42" max="43" width="16.5703125" style="39" customWidth="1"/>
    <col min="44" max="44" width="21.5703125" style="39" customWidth="1"/>
    <col min="45" max="45" width="45" style="51" customWidth="1"/>
    <col min="46" max="16384" width="10.85546875" style="1"/>
  </cols>
  <sheetData>
    <row r="1" spans="1:45" ht="70.5" customHeight="1" x14ac:dyDescent="0.25">
      <c r="A1" s="124" t="s">
        <v>0</v>
      </c>
      <c r="B1" s="125"/>
      <c r="C1" s="125"/>
      <c r="D1" s="125"/>
      <c r="E1" s="125"/>
      <c r="F1" s="125"/>
      <c r="G1" s="125"/>
      <c r="H1" s="125"/>
      <c r="I1" s="125"/>
      <c r="J1" s="125"/>
      <c r="K1" s="125"/>
      <c r="L1" s="126" t="s">
        <v>1</v>
      </c>
      <c r="M1" s="126"/>
      <c r="N1" s="126"/>
      <c r="O1" s="126"/>
      <c r="P1" s="126"/>
    </row>
    <row r="2" spans="1:45" s="5" customFormat="1" ht="23.45" customHeight="1" x14ac:dyDescent="0.25">
      <c r="A2" s="127" t="s">
        <v>2</v>
      </c>
      <c r="B2" s="128"/>
      <c r="C2" s="128"/>
      <c r="D2" s="128"/>
      <c r="E2" s="128"/>
      <c r="F2" s="128"/>
      <c r="G2" s="128"/>
      <c r="H2" s="128"/>
      <c r="I2" s="128"/>
      <c r="J2" s="128"/>
      <c r="K2" s="128"/>
      <c r="L2" s="128"/>
      <c r="M2" s="128"/>
      <c r="N2" s="128"/>
      <c r="O2" s="128"/>
      <c r="P2" s="128"/>
      <c r="V2" s="39"/>
      <c r="W2" s="39"/>
      <c r="X2" s="39"/>
      <c r="Y2" s="52"/>
      <c r="Z2" s="52"/>
      <c r="AA2" s="70"/>
      <c r="AB2" s="70"/>
      <c r="AC2" s="62"/>
      <c r="AD2" s="52"/>
      <c r="AE2" s="52"/>
      <c r="AP2" s="39"/>
      <c r="AQ2" s="39"/>
      <c r="AR2" s="39"/>
      <c r="AS2" s="52"/>
    </row>
    <row r="4" spans="1:45" ht="29.1" customHeight="1" x14ac:dyDescent="0.25">
      <c r="A4" s="116" t="s">
        <v>3</v>
      </c>
      <c r="B4" s="116"/>
      <c r="C4" s="125" t="s">
        <v>4</v>
      </c>
      <c r="D4" s="125"/>
      <c r="F4" s="116" t="s">
        <v>5</v>
      </c>
      <c r="G4" s="116"/>
      <c r="H4" s="116"/>
      <c r="I4" s="116"/>
      <c r="J4" s="116"/>
      <c r="K4" s="116"/>
    </row>
    <row r="5" spans="1:45" x14ac:dyDescent="0.25">
      <c r="A5" s="116"/>
      <c r="B5" s="116"/>
      <c r="C5" s="125"/>
      <c r="D5" s="125"/>
      <c r="F5" s="2" t="s">
        <v>6</v>
      </c>
      <c r="G5" s="2" t="s">
        <v>7</v>
      </c>
      <c r="H5" s="117" t="s">
        <v>8</v>
      </c>
      <c r="I5" s="117"/>
      <c r="J5" s="117"/>
      <c r="K5" s="117"/>
    </row>
    <row r="6" spans="1:45" x14ac:dyDescent="0.25">
      <c r="A6" s="116"/>
      <c r="B6" s="116"/>
      <c r="C6" s="125"/>
      <c r="D6" s="125"/>
      <c r="F6" s="66">
        <v>1</v>
      </c>
      <c r="G6" s="66"/>
      <c r="H6" s="118" t="s">
        <v>9</v>
      </c>
      <c r="I6" s="118"/>
      <c r="J6" s="118"/>
      <c r="K6" s="118"/>
    </row>
    <row r="7" spans="1:45" ht="181.5" customHeight="1" x14ac:dyDescent="0.25">
      <c r="A7" s="116"/>
      <c r="B7" s="116"/>
      <c r="C7" s="125"/>
      <c r="D7" s="125"/>
      <c r="F7" s="66">
        <v>2</v>
      </c>
      <c r="G7" s="66" t="s">
        <v>10</v>
      </c>
      <c r="H7" s="119" t="s">
        <v>11</v>
      </c>
      <c r="I7" s="119"/>
      <c r="J7" s="119"/>
      <c r="K7" s="119"/>
    </row>
    <row r="8" spans="1:45" ht="45.75" customHeight="1" x14ac:dyDescent="0.25">
      <c r="A8" s="116"/>
      <c r="B8" s="116"/>
      <c r="C8" s="125"/>
      <c r="D8" s="125"/>
      <c r="F8" s="66">
        <v>3</v>
      </c>
      <c r="G8" s="66" t="s">
        <v>12</v>
      </c>
      <c r="H8" s="119" t="s">
        <v>13</v>
      </c>
      <c r="I8" s="119"/>
      <c r="J8" s="119"/>
      <c r="K8" s="119"/>
    </row>
    <row r="9" spans="1:45" ht="81.75" customHeight="1" x14ac:dyDescent="0.25">
      <c r="A9" s="58"/>
      <c r="B9" s="58"/>
      <c r="C9" s="58"/>
      <c r="D9" s="58"/>
      <c r="F9" s="93">
        <v>4</v>
      </c>
      <c r="G9" s="93" t="s">
        <v>268</v>
      </c>
      <c r="H9" s="119" t="s">
        <v>269</v>
      </c>
      <c r="I9" s="119"/>
      <c r="J9" s="119"/>
      <c r="K9" s="119"/>
    </row>
    <row r="10" spans="1:45" ht="49.5" customHeight="1" x14ac:dyDescent="0.25">
      <c r="A10" s="58"/>
      <c r="B10" s="58"/>
      <c r="C10" s="58"/>
      <c r="D10" s="58"/>
      <c r="F10" s="95">
        <v>5</v>
      </c>
      <c r="G10" s="129" t="s">
        <v>271</v>
      </c>
      <c r="H10" s="130" t="s">
        <v>272</v>
      </c>
      <c r="I10" s="130"/>
      <c r="J10" s="130"/>
      <c r="K10" s="130"/>
    </row>
    <row r="11" spans="1:45" x14ac:dyDescent="0.25">
      <c r="A11" s="58"/>
      <c r="B11" s="58"/>
      <c r="C11" s="58"/>
      <c r="D11" s="58"/>
      <c r="F11" s="58"/>
      <c r="G11" s="58"/>
      <c r="H11" s="59"/>
      <c r="I11" s="59"/>
      <c r="J11" s="59"/>
      <c r="K11" s="59"/>
    </row>
    <row r="12" spans="1:45" x14ac:dyDescent="0.25">
      <c r="A12" s="58"/>
      <c r="B12" s="58"/>
      <c r="C12" s="58"/>
      <c r="D12" s="58"/>
      <c r="F12" s="58"/>
      <c r="G12" s="58"/>
      <c r="H12" s="59"/>
      <c r="I12" s="59"/>
      <c r="J12" s="59"/>
      <c r="K12" s="59"/>
    </row>
    <row r="14" spans="1:45" ht="14.45" customHeight="1" x14ac:dyDescent="0.25">
      <c r="A14" s="116" t="s">
        <v>14</v>
      </c>
      <c r="B14" s="116"/>
      <c r="C14" s="116" t="s">
        <v>15</v>
      </c>
      <c r="D14" s="116" t="s">
        <v>16</v>
      </c>
      <c r="E14" s="116"/>
      <c r="F14" s="116"/>
      <c r="G14" s="116"/>
      <c r="H14" s="116"/>
      <c r="I14" s="116"/>
      <c r="J14" s="116"/>
      <c r="K14" s="116"/>
      <c r="L14" s="116"/>
      <c r="M14" s="116"/>
      <c r="N14" s="116"/>
      <c r="O14" s="116"/>
      <c r="P14" s="116"/>
      <c r="Q14" s="120" t="s">
        <v>17</v>
      </c>
      <c r="R14" s="120"/>
      <c r="S14" s="120"/>
      <c r="T14" s="120"/>
      <c r="U14" s="120"/>
      <c r="V14" s="115" t="s">
        <v>18</v>
      </c>
      <c r="W14" s="115"/>
      <c r="X14" s="115"/>
      <c r="Y14" s="115"/>
      <c r="Z14" s="115"/>
      <c r="AA14" s="121" t="s">
        <v>18</v>
      </c>
      <c r="AB14" s="121"/>
      <c r="AC14" s="121"/>
      <c r="AD14" s="121"/>
      <c r="AE14" s="121"/>
      <c r="AF14" s="122" t="s">
        <v>18</v>
      </c>
      <c r="AG14" s="122"/>
      <c r="AH14" s="122"/>
      <c r="AI14" s="122"/>
      <c r="AJ14" s="122"/>
      <c r="AK14" s="123" t="s">
        <v>18</v>
      </c>
      <c r="AL14" s="123"/>
      <c r="AM14" s="123"/>
      <c r="AN14" s="123"/>
      <c r="AO14" s="123"/>
      <c r="AP14" s="112" t="s">
        <v>19</v>
      </c>
      <c r="AQ14" s="113"/>
      <c r="AR14" s="113"/>
      <c r="AS14" s="114"/>
    </row>
    <row r="15" spans="1:45" ht="14.45" customHeight="1" x14ac:dyDescent="0.25">
      <c r="A15" s="116"/>
      <c r="B15" s="116"/>
      <c r="C15" s="116"/>
      <c r="D15" s="116"/>
      <c r="E15" s="116"/>
      <c r="F15" s="116"/>
      <c r="G15" s="116"/>
      <c r="H15" s="116"/>
      <c r="I15" s="116"/>
      <c r="J15" s="116"/>
      <c r="K15" s="116"/>
      <c r="L15" s="116"/>
      <c r="M15" s="116"/>
      <c r="N15" s="116"/>
      <c r="O15" s="116"/>
      <c r="P15" s="116"/>
      <c r="Q15" s="120"/>
      <c r="R15" s="120"/>
      <c r="S15" s="120"/>
      <c r="T15" s="120"/>
      <c r="U15" s="120"/>
      <c r="V15" s="115" t="s">
        <v>20</v>
      </c>
      <c r="W15" s="115"/>
      <c r="X15" s="115"/>
      <c r="Y15" s="115"/>
      <c r="Z15" s="115"/>
      <c r="AA15" s="121" t="s">
        <v>21</v>
      </c>
      <c r="AB15" s="121"/>
      <c r="AC15" s="121"/>
      <c r="AD15" s="121"/>
      <c r="AE15" s="121"/>
      <c r="AF15" s="122" t="s">
        <v>22</v>
      </c>
      <c r="AG15" s="122"/>
      <c r="AH15" s="122"/>
      <c r="AI15" s="122"/>
      <c r="AJ15" s="122"/>
      <c r="AK15" s="123" t="s">
        <v>23</v>
      </c>
      <c r="AL15" s="123"/>
      <c r="AM15" s="123"/>
      <c r="AN15" s="123"/>
      <c r="AO15" s="123"/>
      <c r="AP15" s="112" t="s">
        <v>24</v>
      </c>
      <c r="AQ15" s="113"/>
      <c r="AR15" s="113"/>
      <c r="AS15" s="114"/>
    </row>
    <row r="16" spans="1:45" ht="60" x14ac:dyDescent="0.25">
      <c r="A16" s="65" t="s">
        <v>25</v>
      </c>
      <c r="B16" s="65" t="s">
        <v>26</v>
      </c>
      <c r="C16" s="116"/>
      <c r="D16" s="65" t="s">
        <v>27</v>
      </c>
      <c r="E16" s="65" t="s">
        <v>28</v>
      </c>
      <c r="F16" s="65" t="s">
        <v>29</v>
      </c>
      <c r="G16" s="65" t="s">
        <v>30</v>
      </c>
      <c r="H16" s="65" t="s">
        <v>31</v>
      </c>
      <c r="I16" s="65" t="s">
        <v>32</v>
      </c>
      <c r="J16" s="65" t="s">
        <v>33</v>
      </c>
      <c r="K16" s="65" t="s">
        <v>34</v>
      </c>
      <c r="L16" s="65" t="s">
        <v>35</v>
      </c>
      <c r="M16" s="65" t="s">
        <v>36</v>
      </c>
      <c r="N16" s="65" t="s">
        <v>37</v>
      </c>
      <c r="O16" s="65" t="s">
        <v>38</v>
      </c>
      <c r="P16" s="65" t="s">
        <v>39</v>
      </c>
      <c r="Q16" s="68" t="s">
        <v>40</v>
      </c>
      <c r="R16" s="68" t="s">
        <v>41</v>
      </c>
      <c r="S16" s="68" t="s">
        <v>42</v>
      </c>
      <c r="T16" s="68" t="s">
        <v>43</v>
      </c>
      <c r="U16" s="68" t="s">
        <v>44</v>
      </c>
      <c r="V16" s="88" t="s">
        <v>45</v>
      </c>
      <c r="W16" s="88" t="s">
        <v>46</v>
      </c>
      <c r="X16" s="88" t="s">
        <v>47</v>
      </c>
      <c r="Y16" s="88" t="s">
        <v>48</v>
      </c>
      <c r="Z16" s="88" t="s">
        <v>49</v>
      </c>
      <c r="AA16" s="90" t="s">
        <v>45</v>
      </c>
      <c r="AB16" s="90" t="s">
        <v>46</v>
      </c>
      <c r="AC16" s="60" t="s">
        <v>47</v>
      </c>
      <c r="AD16" s="106" t="s">
        <v>48</v>
      </c>
      <c r="AE16" s="106" t="s">
        <v>49</v>
      </c>
      <c r="AF16" s="91" t="s">
        <v>45</v>
      </c>
      <c r="AG16" s="91" t="s">
        <v>46</v>
      </c>
      <c r="AH16" s="91" t="s">
        <v>47</v>
      </c>
      <c r="AI16" s="91" t="s">
        <v>48</v>
      </c>
      <c r="AJ16" s="91" t="s">
        <v>49</v>
      </c>
      <c r="AK16" s="92" t="s">
        <v>45</v>
      </c>
      <c r="AL16" s="92" t="s">
        <v>46</v>
      </c>
      <c r="AM16" s="92" t="s">
        <v>47</v>
      </c>
      <c r="AN16" s="92" t="s">
        <v>48</v>
      </c>
      <c r="AO16" s="92" t="s">
        <v>49</v>
      </c>
      <c r="AP16" s="3" t="s">
        <v>45</v>
      </c>
      <c r="AQ16" s="3" t="s">
        <v>46</v>
      </c>
      <c r="AR16" s="3" t="s">
        <v>47</v>
      </c>
      <c r="AS16" s="107" t="s">
        <v>50</v>
      </c>
    </row>
    <row r="17" spans="1:45" s="7" customFormat="1" ht="285" x14ac:dyDescent="0.25">
      <c r="A17" s="67">
        <v>4</v>
      </c>
      <c r="B17" s="67" t="s">
        <v>51</v>
      </c>
      <c r="C17" s="67" t="s">
        <v>52</v>
      </c>
      <c r="D17" s="67" t="s">
        <v>53</v>
      </c>
      <c r="E17" s="36">
        <f>+((1/17)*80%)/100%</f>
        <v>4.7058823529411764E-2</v>
      </c>
      <c r="F17" s="67" t="s">
        <v>54</v>
      </c>
      <c r="G17" s="67" t="s">
        <v>55</v>
      </c>
      <c r="H17" s="67" t="s">
        <v>56</v>
      </c>
      <c r="I17" s="27">
        <v>6.6000000000000003E-2</v>
      </c>
      <c r="J17" s="67" t="s">
        <v>57</v>
      </c>
      <c r="K17" s="67" t="s">
        <v>58</v>
      </c>
      <c r="L17" s="6">
        <v>0</v>
      </c>
      <c r="M17" s="6">
        <v>0.02</v>
      </c>
      <c r="N17" s="6">
        <v>0.06</v>
      </c>
      <c r="O17" s="6">
        <v>0.1</v>
      </c>
      <c r="P17" s="6">
        <v>0.1</v>
      </c>
      <c r="Q17" s="67" t="s">
        <v>59</v>
      </c>
      <c r="R17" s="67" t="s">
        <v>60</v>
      </c>
      <c r="S17" s="67" t="s">
        <v>61</v>
      </c>
      <c r="T17" s="67" t="s">
        <v>62</v>
      </c>
      <c r="U17" s="67" t="s">
        <v>63</v>
      </c>
      <c r="V17" s="40" t="s">
        <v>64</v>
      </c>
      <c r="W17" s="40" t="s">
        <v>64</v>
      </c>
      <c r="X17" s="40" t="s">
        <v>64</v>
      </c>
      <c r="Y17" s="53" t="s">
        <v>65</v>
      </c>
      <c r="Z17" s="53" t="s">
        <v>64</v>
      </c>
      <c r="AA17" s="42">
        <v>8.9999999999999993E-3</v>
      </c>
      <c r="AB17" s="50">
        <v>8.9999999999999993E-3</v>
      </c>
      <c r="AC17" s="63">
        <f>IF((AB17/AA17)&gt;100%,100%,AB17/AA17)</f>
        <v>1</v>
      </c>
      <c r="AD17" s="55" t="s">
        <v>225</v>
      </c>
      <c r="AE17" s="55" t="s">
        <v>224</v>
      </c>
      <c r="AF17" s="32">
        <f>N17</f>
        <v>0.06</v>
      </c>
      <c r="AG17" s="31"/>
      <c r="AH17" s="94"/>
      <c r="AI17" s="94"/>
      <c r="AJ17" s="94"/>
      <c r="AK17" s="32">
        <f>O17</f>
        <v>0.1</v>
      </c>
      <c r="AL17" s="31"/>
      <c r="AM17" s="94"/>
      <c r="AN17" s="94"/>
      <c r="AO17" s="94"/>
      <c r="AP17" s="40">
        <f>P17</f>
        <v>0.1</v>
      </c>
      <c r="AQ17" s="42">
        <v>8.9999999999999993E-3</v>
      </c>
      <c r="AR17" s="63">
        <f>IF((AQ17/AP17)&gt;100%,100%,AQ17/AP17)</f>
        <v>8.9999999999999983E-2</v>
      </c>
      <c r="AS17" s="53" t="s">
        <v>226</v>
      </c>
    </row>
    <row r="18" spans="1:45" s="7" customFormat="1" ht="81" customHeight="1" x14ac:dyDescent="0.25">
      <c r="A18" s="67">
        <v>4</v>
      </c>
      <c r="B18" s="67" t="s">
        <v>51</v>
      </c>
      <c r="C18" s="67" t="s">
        <v>52</v>
      </c>
      <c r="D18" s="37" t="s">
        <v>66</v>
      </c>
      <c r="E18" s="36">
        <f t="shared" ref="E18:E33" si="0">+((1/17)*80%)/100%</f>
        <v>4.7058823529411764E-2</v>
      </c>
      <c r="F18" s="67" t="s">
        <v>54</v>
      </c>
      <c r="G18" s="67" t="s">
        <v>67</v>
      </c>
      <c r="H18" s="67" t="s">
        <v>68</v>
      </c>
      <c r="I18" s="67" t="s">
        <v>69</v>
      </c>
      <c r="J18" s="67" t="s">
        <v>70</v>
      </c>
      <c r="K18" s="67" t="s">
        <v>58</v>
      </c>
      <c r="L18" s="6">
        <v>0</v>
      </c>
      <c r="M18" s="6">
        <v>0</v>
      </c>
      <c r="N18" s="6">
        <v>0</v>
      </c>
      <c r="O18" s="38">
        <v>0.15</v>
      </c>
      <c r="P18" s="38">
        <v>0.1</v>
      </c>
      <c r="Q18" s="67" t="s">
        <v>59</v>
      </c>
      <c r="R18" s="67" t="s">
        <v>71</v>
      </c>
      <c r="S18" s="67" t="s">
        <v>72</v>
      </c>
      <c r="T18" s="67" t="s">
        <v>62</v>
      </c>
      <c r="U18" s="67" t="s">
        <v>73</v>
      </c>
      <c r="V18" s="40" t="s">
        <v>64</v>
      </c>
      <c r="W18" s="40" t="s">
        <v>64</v>
      </c>
      <c r="X18" s="40" t="s">
        <v>64</v>
      </c>
      <c r="Y18" s="53" t="s">
        <v>65</v>
      </c>
      <c r="Z18" s="53" t="s">
        <v>64</v>
      </c>
      <c r="AA18" s="40" t="s">
        <v>64</v>
      </c>
      <c r="AB18" s="40" t="s">
        <v>64</v>
      </c>
      <c r="AC18" s="41" t="s">
        <v>64</v>
      </c>
      <c r="AD18" s="55" t="s">
        <v>227</v>
      </c>
      <c r="AE18" s="53" t="s">
        <v>64</v>
      </c>
      <c r="AF18" s="32">
        <f t="shared" ref="AF18:AF39" si="1">N18</f>
        <v>0</v>
      </c>
      <c r="AG18" s="31"/>
      <c r="AH18" s="94"/>
      <c r="AI18" s="94"/>
      <c r="AJ18" s="94"/>
      <c r="AK18" s="32">
        <f t="shared" ref="AK18:AK39" si="2">O18</f>
        <v>0.15</v>
      </c>
      <c r="AL18" s="31"/>
      <c r="AM18" s="94"/>
      <c r="AN18" s="94"/>
      <c r="AO18" s="94"/>
      <c r="AP18" s="40">
        <f t="shared" ref="AP18:AP39" si="3">P18</f>
        <v>0.1</v>
      </c>
      <c r="AQ18" s="40">
        <v>0</v>
      </c>
      <c r="AR18" s="63">
        <f t="shared" ref="AR18:AR39" si="4">IF((AQ18/AP18)&gt;100%,100%,AQ18/AP18)</f>
        <v>0</v>
      </c>
      <c r="AS18" s="53" t="s">
        <v>228</v>
      </c>
    </row>
    <row r="19" spans="1:45" s="105" customFormat="1" ht="150" x14ac:dyDescent="0.25">
      <c r="A19" s="4">
        <v>4</v>
      </c>
      <c r="B19" s="4" t="s">
        <v>51</v>
      </c>
      <c r="C19" s="4" t="s">
        <v>52</v>
      </c>
      <c r="D19" s="4" t="s">
        <v>267</v>
      </c>
      <c r="E19" s="96">
        <f t="shared" si="0"/>
        <v>4.7058823529411764E-2</v>
      </c>
      <c r="F19" s="4" t="s">
        <v>74</v>
      </c>
      <c r="G19" s="4" t="s">
        <v>75</v>
      </c>
      <c r="H19" s="4" t="s">
        <v>76</v>
      </c>
      <c r="I19" s="4" t="s">
        <v>69</v>
      </c>
      <c r="J19" s="4" t="s">
        <v>57</v>
      </c>
      <c r="K19" s="4" t="s">
        <v>58</v>
      </c>
      <c r="L19" s="97">
        <v>0.05</v>
      </c>
      <c r="M19" s="97">
        <v>0.4</v>
      </c>
      <c r="N19" s="97">
        <v>0.8</v>
      </c>
      <c r="O19" s="97">
        <v>1</v>
      </c>
      <c r="P19" s="97">
        <v>1</v>
      </c>
      <c r="Q19" s="4" t="s">
        <v>59</v>
      </c>
      <c r="R19" s="4" t="s">
        <v>77</v>
      </c>
      <c r="S19" s="4" t="s">
        <v>78</v>
      </c>
      <c r="T19" s="4" t="s">
        <v>62</v>
      </c>
      <c r="U19" s="4" t="s">
        <v>79</v>
      </c>
      <c r="V19" s="98">
        <v>0.05</v>
      </c>
      <c r="W19" s="99">
        <v>0</v>
      </c>
      <c r="X19" s="98">
        <v>0</v>
      </c>
      <c r="Y19" s="100" t="s">
        <v>80</v>
      </c>
      <c r="Z19" s="100" t="s">
        <v>81</v>
      </c>
      <c r="AA19" s="99">
        <f t="shared" ref="AA19:AA39" si="5">M19</f>
        <v>0.4</v>
      </c>
      <c r="AB19" s="101">
        <v>0.22220000000000001</v>
      </c>
      <c r="AC19" s="102">
        <f t="shared" ref="AC19:AC39" si="6">IF((AB19/AA19)&gt;100%,100%,AB19/AA19)</f>
        <v>0.55549999999999999</v>
      </c>
      <c r="AD19" s="100" t="s">
        <v>265</v>
      </c>
      <c r="AE19" s="108" t="s">
        <v>82</v>
      </c>
      <c r="AF19" s="103">
        <f t="shared" si="1"/>
        <v>0.8</v>
      </c>
      <c r="AG19" s="104"/>
      <c r="AH19" s="4"/>
      <c r="AI19" s="4"/>
      <c r="AJ19" s="4"/>
      <c r="AK19" s="103">
        <f t="shared" si="2"/>
        <v>1</v>
      </c>
      <c r="AL19" s="104"/>
      <c r="AM19" s="4"/>
      <c r="AN19" s="4"/>
      <c r="AO19" s="4"/>
      <c r="AP19" s="99">
        <f t="shared" si="3"/>
        <v>1</v>
      </c>
      <c r="AQ19" s="101">
        <v>0.22220000000000001</v>
      </c>
      <c r="AR19" s="102">
        <f t="shared" si="4"/>
        <v>0.22220000000000001</v>
      </c>
      <c r="AS19" s="100" t="s">
        <v>266</v>
      </c>
    </row>
    <row r="20" spans="1:45" s="7" customFormat="1" ht="138" customHeight="1" x14ac:dyDescent="0.25">
      <c r="A20" s="67">
        <v>4</v>
      </c>
      <c r="B20" s="67" t="s">
        <v>51</v>
      </c>
      <c r="C20" s="67" t="s">
        <v>83</v>
      </c>
      <c r="D20" s="67" t="s">
        <v>84</v>
      </c>
      <c r="E20" s="36">
        <f t="shared" si="0"/>
        <v>4.7058823529411764E-2</v>
      </c>
      <c r="F20" s="67" t="s">
        <v>54</v>
      </c>
      <c r="G20" s="67" t="s">
        <v>85</v>
      </c>
      <c r="H20" s="67" t="s">
        <v>86</v>
      </c>
      <c r="I20" s="6">
        <v>0.5</v>
      </c>
      <c r="J20" s="67" t="s">
        <v>57</v>
      </c>
      <c r="K20" s="67" t="s">
        <v>58</v>
      </c>
      <c r="L20" s="6">
        <v>0.15</v>
      </c>
      <c r="M20" s="6">
        <v>0.3</v>
      </c>
      <c r="N20" s="28">
        <v>0.45</v>
      </c>
      <c r="O20" s="28">
        <v>0.6</v>
      </c>
      <c r="P20" s="6">
        <v>0.6</v>
      </c>
      <c r="Q20" s="67" t="s">
        <v>87</v>
      </c>
      <c r="R20" s="67" t="s">
        <v>88</v>
      </c>
      <c r="S20" s="67" t="s">
        <v>89</v>
      </c>
      <c r="T20" s="67" t="s">
        <v>62</v>
      </c>
      <c r="U20" s="67" t="s">
        <v>90</v>
      </c>
      <c r="V20" s="40">
        <f t="shared" ref="V20:V33" si="7">L20</f>
        <v>0.15</v>
      </c>
      <c r="W20" s="41">
        <v>0.1799</v>
      </c>
      <c r="X20" s="40">
        <v>1</v>
      </c>
      <c r="Y20" s="55" t="s">
        <v>91</v>
      </c>
      <c r="Z20" s="55" t="s">
        <v>92</v>
      </c>
      <c r="AA20" s="40">
        <f t="shared" si="5"/>
        <v>0.3</v>
      </c>
      <c r="AB20" s="63">
        <v>0.29609999999999997</v>
      </c>
      <c r="AC20" s="63">
        <f t="shared" si="6"/>
        <v>0.98699999999999999</v>
      </c>
      <c r="AD20" s="53" t="s">
        <v>230</v>
      </c>
      <c r="AE20" s="53" t="s">
        <v>231</v>
      </c>
      <c r="AF20" s="32">
        <f t="shared" si="1"/>
        <v>0.45</v>
      </c>
      <c r="AG20" s="31"/>
      <c r="AH20" s="94"/>
      <c r="AI20" s="94"/>
      <c r="AJ20" s="94"/>
      <c r="AK20" s="32">
        <f t="shared" si="2"/>
        <v>0.6</v>
      </c>
      <c r="AL20" s="31"/>
      <c r="AM20" s="94"/>
      <c r="AN20" s="94"/>
      <c r="AO20" s="94"/>
      <c r="AP20" s="40">
        <f t="shared" si="3"/>
        <v>0.6</v>
      </c>
      <c r="AQ20" s="41">
        <v>0.29609999999999997</v>
      </c>
      <c r="AR20" s="63">
        <f t="shared" si="4"/>
        <v>0.49349999999999999</v>
      </c>
      <c r="AS20" s="55" t="s">
        <v>229</v>
      </c>
    </row>
    <row r="21" spans="1:45" s="7" customFormat="1" ht="105" x14ac:dyDescent="0.25">
      <c r="A21" s="67">
        <v>4</v>
      </c>
      <c r="B21" s="67" t="s">
        <v>51</v>
      </c>
      <c r="C21" s="67" t="s">
        <v>83</v>
      </c>
      <c r="D21" s="67" t="s">
        <v>93</v>
      </c>
      <c r="E21" s="36">
        <f t="shared" si="0"/>
        <v>4.7058823529411764E-2</v>
      </c>
      <c r="F21" s="67" t="s">
        <v>54</v>
      </c>
      <c r="G21" s="67" t="s">
        <v>94</v>
      </c>
      <c r="H21" s="67" t="s">
        <v>95</v>
      </c>
      <c r="I21" s="6">
        <v>0.6</v>
      </c>
      <c r="J21" s="67" t="s">
        <v>57</v>
      </c>
      <c r="K21" s="67" t="s">
        <v>58</v>
      </c>
      <c r="L21" s="6">
        <v>0.15</v>
      </c>
      <c r="M21" s="6">
        <v>0.3</v>
      </c>
      <c r="N21" s="28">
        <v>0.45</v>
      </c>
      <c r="O21" s="28">
        <v>0.6</v>
      </c>
      <c r="P21" s="6">
        <v>0.6</v>
      </c>
      <c r="Q21" s="67" t="s">
        <v>87</v>
      </c>
      <c r="R21" s="67" t="s">
        <v>88</v>
      </c>
      <c r="S21" s="67" t="s">
        <v>89</v>
      </c>
      <c r="T21" s="67" t="s">
        <v>62</v>
      </c>
      <c r="U21" s="67" t="s">
        <v>90</v>
      </c>
      <c r="V21" s="40">
        <f t="shared" si="7"/>
        <v>0.15</v>
      </c>
      <c r="W21" s="41">
        <v>0.30830000000000002</v>
      </c>
      <c r="X21" s="40">
        <v>1</v>
      </c>
      <c r="Y21" s="55" t="s">
        <v>96</v>
      </c>
      <c r="Z21" s="55" t="s">
        <v>92</v>
      </c>
      <c r="AA21" s="40">
        <f t="shared" si="5"/>
        <v>0.3</v>
      </c>
      <c r="AB21" s="63">
        <v>0.6139</v>
      </c>
      <c r="AC21" s="63">
        <f t="shared" si="6"/>
        <v>1</v>
      </c>
      <c r="AD21" s="55" t="s">
        <v>232</v>
      </c>
      <c r="AE21" s="55" t="s">
        <v>231</v>
      </c>
      <c r="AF21" s="32">
        <f t="shared" si="1"/>
        <v>0.45</v>
      </c>
      <c r="AG21" s="31"/>
      <c r="AH21" s="94"/>
      <c r="AI21" s="94"/>
      <c r="AJ21" s="94"/>
      <c r="AK21" s="32">
        <f t="shared" si="2"/>
        <v>0.6</v>
      </c>
      <c r="AL21" s="31"/>
      <c r="AM21" s="94"/>
      <c r="AN21" s="94"/>
      <c r="AO21" s="94"/>
      <c r="AP21" s="40">
        <f t="shared" si="3"/>
        <v>0.6</v>
      </c>
      <c r="AQ21" s="63">
        <v>0.6139</v>
      </c>
      <c r="AR21" s="63">
        <f t="shared" si="4"/>
        <v>1</v>
      </c>
      <c r="AS21" s="55" t="s">
        <v>232</v>
      </c>
    </row>
    <row r="22" spans="1:45" s="7" customFormat="1" ht="90" x14ac:dyDescent="0.25">
      <c r="A22" s="67">
        <v>4</v>
      </c>
      <c r="B22" s="67" t="s">
        <v>51</v>
      </c>
      <c r="C22" s="67" t="s">
        <v>83</v>
      </c>
      <c r="D22" s="67" t="s">
        <v>97</v>
      </c>
      <c r="E22" s="36">
        <f t="shared" si="0"/>
        <v>4.7058823529411764E-2</v>
      </c>
      <c r="F22" s="67" t="s">
        <v>74</v>
      </c>
      <c r="G22" s="67" t="s">
        <v>98</v>
      </c>
      <c r="H22" s="67" t="s">
        <v>99</v>
      </c>
      <c r="I22" s="67"/>
      <c r="J22" s="67" t="s">
        <v>57</v>
      </c>
      <c r="K22" s="67" t="s">
        <v>58</v>
      </c>
      <c r="L22" s="6">
        <v>0.1</v>
      </c>
      <c r="M22" s="6">
        <v>0.25</v>
      </c>
      <c r="N22" s="6">
        <v>0.65</v>
      </c>
      <c r="O22" s="6">
        <v>0.95</v>
      </c>
      <c r="P22" s="6">
        <v>0.95</v>
      </c>
      <c r="Q22" s="67" t="s">
        <v>87</v>
      </c>
      <c r="R22" s="67" t="s">
        <v>88</v>
      </c>
      <c r="S22" s="67" t="s">
        <v>89</v>
      </c>
      <c r="T22" s="67" t="s">
        <v>62</v>
      </c>
      <c r="U22" s="67" t="s">
        <v>100</v>
      </c>
      <c r="V22" s="40">
        <f t="shared" si="7"/>
        <v>0.1</v>
      </c>
      <c r="W22" s="40">
        <v>0.28999999999999998</v>
      </c>
      <c r="X22" s="40">
        <v>1</v>
      </c>
      <c r="Y22" s="55" t="s">
        <v>101</v>
      </c>
      <c r="Z22" s="55" t="s">
        <v>92</v>
      </c>
      <c r="AA22" s="40">
        <f t="shared" si="5"/>
        <v>0.25</v>
      </c>
      <c r="AB22" s="63">
        <v>0.4592</v>
      </c>
      <c r="AC22" s="63">
        <f t="shared" si="6"/>
        <v>1</v>
      </c>
      <c r="AD22" s="55" t="s">
        <v>233</v>
      </c>
      <c r="AE22" s="55" t="s">
        <v>231</v>
      </c>
      <c r="AF22" s="32">
        <f t="shared" si="1"/>
        <v>0.65</v>
      </c>
      <c r="AG22" s="31"/>
      <c r="AH22" s="94"/>
      <c r="AI22" s="94"/>
      <c r="AJ22" s="94"/>
      <c r="AK22" s="32">
        <f t="shared" si="2"/>
        <v>0.95</v>
      </c>
      <c r="AL22" s="31"/>
      <c r="AM22" s="94"/>
      <c r="AN22" s="94"/>
      <c r="AO22" s="94"/>
      <c r="AP22" s="40">
        <f t="shared" si="3"/>
        <v>0.95</v>
      </c>
      <c r="AQ22" s="41">
        <v>0.4592</v>
      </c>
      <c r="AR22" s="63">
        <f t="shared" si="4"/>
        <v>0.48336842105263161</v>
      </c>
      <c r="AS22" s="55" t="s">
        <v>233</v>
      </c>
    </row>
    <row r="23" spans="1:45" s="7" customFormat="1" ht="90" x14ac:dyDescent="0.25">
      <c r="A23" s="67">
        <v>4</v>
      </c>
      <c r="B23" s="67" t="s">
        <v>51</v>
      </c>
      <c r="C23" s="67" t="s">
        <v>83</v>
      </c>
      <c r="D23" s="37" t="s">
        <v>102</v>
      </c>
      <c r="E23" s="36">
        <f t="shared" si="0"/>
        <v>4.7058823529411764E-2</v>
      </c>
      <c r="F23" s="67" t="s">
        <v>54</v>
      </c>
      <c r="G23" s="67" t="s">
        <v>103</v>
      </c>
      <c r="H23" s="67" t="s">
        <v>104</v>
      </c>
      <c r="I23" s="67"/>
      <c r="J23" s="67" t="s">
        <v>57</v>
      </c>
      <c r="K23" s="67" t="s">
        <v>58</v>
      </c>
      <c r="L23" s="6">
        <v>0.02</v>
      </c>
      <c r="M23" s="6">
        <v>0.1</v>
      </c>
      <c r="N23" s="6">
        <v>0.2</v>
      </c>
      <c r="O23" s="6">
        <v>0.4</v>
      </c>
      <c r="P23" s="6">
        <v>0.4</v>
      </c>
      <c r="Q23" s="67" t="s">
        <v>87</v>
      </c>
      <c r="R23" s="67" t="s">
        <v>88</v>
      </c>
      <c r="S23" s="67" t="s">
        <v>89</v>
      </c>
      <c r="T23" s="67" t="s">
        <v>62</v>
      </c>
      <c r="U23" s="67" t="s">
        <v>100</v>
      </c>
      <c r="V23" s="40">
        <f t="shared" si="7"/>
        <v>0.02</v>
      </c>
      <c r="W23" s="41">
        <v>0.09</v>
      </c>
      <c r="X23" s="40">
        <v>1</v>
      </c>
      <c r="Y23" s="55" t="s">
        <v>105</v>
      </c>
      <c r="Z23" s="55" t="s">
        <v>92</v>
      </c>
      <c r="AA23" s="40">
        <f t="shared" si="5"/>
        <v>0.1</v>
      </c>
      <c r="AB23" s="63">
        <v>0.20960000000000001</v>
      </c>
      <c r="AC23" s="63">
        <f t="shared" si="6"/>
        <v>1</v>
      </c>
      <c r="AD23" s="55" t="s">
        <v>234</v>
      </c>
      <c r="AE23" s="55" t="s">
        <v>231</v>
      </c>
      <c r="AF23" s="32">
        <f t="shared" si="1"/>
        <v>0.2</v>
      </c>
      <c r="AG23" s="31"/>
      <c r="AH23" s="94"/>
      <c r="AI23" s="94"/>
      <c r="AJ23" s="94"/>
      <c r="AK23" s="32">
        <f t="shared" si="2"/>
        <v>0.4</v>
      </c>
      <c r="AL23" s="31"/>
      <c r="AM23" s="94"/>
      <c r="AN23" s="94"/>
      <c r="AO23" s="94"/>
      <c r="AP23" s="40">
        <f t="shared" si="3"/>
        <v>0.4</v>
      </c>
      <c r="AQ23" s="41">
        <v>0.20960000000000001</v>
      </c>
      <c r="AR23" s="63">
        <f t="shared" si="4"/>
        <v>0.52400000000000002</v>
      </c>
      <c r="AS23" s="55" t="s">
        <v>234</v>
      </c>
    </row>
    <row r="24" spans="1:45" s="7" customFormat="1" ht="187.5" customHeight="1" x14ac:dyDescent="0.25">
      <c r="A24" s="67">
        <v>4</v>
      </c>
      <c r="B24" s="67" t="s">
        <v>51</v>
      </c>
      <c r="C24" s="67" t="s">
        <v>83</v>
      </c>
      <c r="D24" s="67" t="s">
        <v>106</v>
      </c>
      <c r="E24" s="36">
        <f t="shared" si="0"/>
        <v>4.7058823529411764E-2</v>
      </c>
      <c r="F24" s="67" t="s">
        <v>74</v>
      </c>
      <c r="G24" s="67" t="s">
        <v>107</v>
      </c>
      <c r="H24" s="67" t="s">
        <v>108</v>
      </c>
      <c r="I24" s="67"/>
      <c r="J24" s="67" t="s">
        <v>70</v>
      </c>
      <c r="K24" s="67" t="s">
        <v>58</v>
      </c>
      <c r="L24" s="6">
        <v>0.95</v>
      </c>
      <c r="M24" s="6">
        <v>0.95</v>
      </c>
      <c r="N24" s="6">
        <v>0.95</v>
      </c>
      <c r="O24" s="6">
        <v>0.95</v>
      </c>
      <c r="P24" s="6">
        <v>0.95</v>
      </c>
      <c r="Q24" s="67" t="s">
        <v>87</v>
      </c>
      <c r="R24" s="67" t="s">
        <v>88</v>
      </c>
      <c r="S24" s="67" t="s">
        <v>109</v>
      </c>
      <c r="T24" s="67" t="s">
        <v>62</v>
      </c>
      <c r="U24" s="4" t="s">
        <v>110</v>
      </c>
      <c r="V24" s="40">
        <f t="shared" si="7"/>
        <v>0.95</v>
      </c>
      <c r="W24" s="41">
        <v>0.76400000000000001</v>
      </c>
      <c r="X24" s="41">
        <f>W24/V24</f>
        <v>0.80421052631578949</v>
      </c>
      <c r="Y24" s="55" t="s">
        <v>111</v>
      </c>
      <c r="Z24" s="55" t="s">
        <v>112</v>
      </c>
      <c r="AA24" s="40">
        <f t="shared" si="5"/>
        <v>0.95</v>
      </c>
      <c r="AB24" s="63">
        <v>0.87070000000000003</v>
      </c>
      <c r="AC24" s="63">
        <f t="shared" si="6"/>
        <v>0.91652631578947374</v>
      </c>
      <c r="AD24" s="54" t="s">
        <v>235</v>
      </c>
      <c r="AE24" s="55" t="s">
        <v>236</v>
      </c>
      <c r="AF24" s="32">
        <f t="shared" si="1"/>
        <v>0.95</v>
      </c>
      <c r="AG24" s="31"/>
      <c r="AH24" s="94"/>
      <c r="AI24" s="94"/>
      <c r="AJ24" s="94"/>
      <c r="AK24" s="32">
        <f t="shared" si="2"/>
        <v>0.95</v>
      </c>
      <c r="AL24" s="31"/>
      <c r="AM24" s="94"/>
      <c r="AN24" s="94"/>
      <c r="AO24" s="94"/>
      <c r="AP24" s="40">
        <f t="shared" si="3"/>
        <v>0.95</v>
      </c>
      <c r="AQ24" s="63">
        <f>(W24*25%)+(AB24*25%)</f>
        <v>0.40867500000000001</v>
      </c>
      <c r="AR24" s="63">
        <f t="shared" si="4"/>
        <v>0.43018421052631584</v>
      </c>
      <c r="AS24" s="54" t="s">
        <v>270</v>
      </c>
    </row>
    <row r="25" spans="1:45" s="7" customFormat="1" ht="90" x14ac:dyDescent="0.25">
      <c r="A25" s="67">
        <v>4</v>
      </c>
      <c r="B25" s="67" t="s">
        <v>51</v>
      </c>
      <c r="C25" s="67" t="s">
        <v>83</v>
      </c>
      <c r="D25" s="67" t="s">
        <v>114</v>
      </c>
      <c r="E25" s="36">
        <f t="shared" si="0"/>
        <v>4.7058823529411764E-2</v>
      </c>
      <c r="F25" s="67" t="s">
        <v>54</v>
      </c>
      <c r="G25" s="67" t="s">
        <v>115</v>
      </c>
      <c r="H25" s="67" t="s">
        <v>116</v>
      </c>
      <c r="I25" s="67"/>
      <c r="J25" s="67" t="s">
        <v>70</v>
      </c>
      <c r="K25" s="67" t="s">
        <v>58</v>
      </c>
      <c r="L25" s="6">
        <v>1</v>
      </c>
      <c r="M25" s="6">
        <v>1</v>
      </c>
      <c r="N25" s="6">
        <v>1</v>
      </c>
      <c r="O25" s="6">
        <v>1</v>
      </c>
      <c r="P25" s="6">
        <v>1</v>
      </c>
      <c r="Q25" s="67" t="s">
        <v>87</v>
      </c>
      <c r="R25" s="4" t="s">
        <v>88</v>
      </c>
      <c r="S25" s="4" t="s">
        <v>117</v>
      </c>
      <c r="T25" s="4" t="s">
        <v>62</v>
      </c>
      <c r="U25" s="4" t="s">
        <v>118</v>
      </c>
      <c r="V25" s="40">
        <f t="shared" si="7"/>
        <v>1</v>
      </c>
      <c r="W25" s="42">
        <v>0.64280000000000004</v>
      </c>
      <c r="X25" s="42">
        <v>0.64280000000000004</v>
      </c>
      <c r="Y25" s="55" t="s">
        <v>119</v>
      </c>
      <c r="Z25" s="55" t="s">
        <v>120</v>
      </c>
      <c r="AA25" s="40">
        <f t="shared" si="5"/>
        <v>1</v>
      </c>
      <c r="AB25" s="63">
        <v>0.84960000000000002</v>
      </c>
      <c r="AC25" s="63">
        <f t="shared" si="6"/>
        <v>0.84960000000000002</v>
      </c>
      <c r="AD25" s="55" t="s">
        <v>237</v>
      </c>
      <c r="AE25" s="55" t="s">
        <v>231</v>
      </c>
      <c r="AF25" s="32">
        <f t="shared" si="1"/>
        <v>1</v>
      </c>
      <c r="AG25" s="31"/>
      <c r="AH25" s="94"/>
      <c r="AI25" s="94"/>
      <c r="AJ25" s="94"/>
      <c r="AK25" s="32">
        <f t="shared" si="2"/>
        <v>1</v>
      </c>
      <c r="AL25" s="31"/>
      <c r="AM25" s="94"/>
      <c r="AN25" s="94"/>
      <c r="AO25" s="94"/>
      <c r="AP25" s="40">
        <f t="shared" si="3"/>
        <v>1</v>
      </c>
      <c r="AQ25" s="42">
        <f>(64.63%*25%)+(84.96%*25%)</f>
        <v>0.37397499999999995</v>
      </c>
      <c r="AR25" s="63">
        <f t="shared" si="4"/>
        <v>0.37397499999999995</v>
      </c>
      <c r="AS25" s="55" t="s">
        <v>238</v>
      </c>
    </row>
    <row r="26" spans="1:45" s="7" customFormat="1" ht="135" x14ac:dyDescent="0.25">
      <c r="A26" s="67">
        <v>4</v>
      </c>
      <c r="B26" s="67" t="s">
        <v>51</v>
      </c>
      <c r="C26" s="67" t="s">
        <v>83</v>
      </c>
      <c r="D26" s="67" t="s">
        <v>121</v>
      </c>
      <c r="E26" s="36">
        <f t="shared" si="0"/>
        <v>4.7058823529411764E-2</v>
      </c>
      <c r="F26" s="67" t="s">
        <v>54</v>
      </c>
      <c r="G26" s="67" t="s">
        <v>122</v>
      </c>
      <c r="H26" s="67" t="s">
        <v>123</v>
      </c>
      <c r="I26" s="67"/>
      <c r="J26" s="67" t="s">
        <v>70</v>
      </c>
      <c r="K26" s="67" t="s">
        <v>58</v>
      </c>
      <c r="L26" s="6">
        <v>0.95</v>
      </c>
      <c r="M26" s="6">
        <v>0.95</v>
      </c>
      <c r="N26" s="6">
        <v>0.95</v>
      </c>
      <c r="O26" s="6">
        <v>0.95</v>
      </c>
      <c r="P26" s="6">
        <v>0.95</v>
      </c>
      <c r="Q26" s="67" t="s">
        <v>87</v>
      </c>
      <c r="R26" s="67" t="s">
        <v>124</v>
      </c>
      <c r="S26" s="67" t="s">
        <v>125</v>
      </c>
      <c r="T26" s="67" t="s">
        <v>62</v>
      </c>
      <c r="U26" s="4" t="s">
        <v>126</v>
      </c>
      <c r="V26" s="40">
        <f t="shared" si="7"/>
        <v>0.95</v>
      </c>
      <c r="W26" s="42">
        <v>0.76400000000000001</v>
      </c>
      <c r="X26" s="42">
        <f>W26/V26</f>
        <v>0.80421052631578949</v>
      </c>
      <c r="Y26" s="55" t="s">
        <v>111</v>
      </c>
      <c r="Z26" s="55" t="s">
        <v>120</v>
      </c>
      <c r="AA26" s="40">
        <f t="shared" si="5"/>
        <v>0.95</v>
      </c>
      <c r="AB26" s="63">
        <v>0.87070000000000003</v>
      </c>
      <c r="AC26" s="63">
        <f t="shared" si="6"/>
        <v>0.91652631578947374</v>
      </c>
      <c r="AD26" s="54" t="s">
        <v>113</v>
      </c>
      <c r="AE26" s="55" t="s">
        <v>112</v>
      </c>
      <c r="AF26" s="32">
        <f t="shared" si="1"/>
        <v>0.95</v>
      </c>
      <c r="AG26" s="31"/>
      <c r="AH26" s="94"/>
      <c r="AI26" s="94"/>
      <c r="AJ26" s="94"/>
      <c r="AK26" s="32">
        <f t="shared" si="2"/>
        <v>0.95</v>
      </c>
      <c r="AL26" s="31"/>
      <c r="AM26" s="94"/>
      <c r="AN26" s="94"/>
      <c r="AO26" s="94"/>
      <c r="AP26" s="40">
        <f t="shared" si="3"/>
        <v>0.95</v>
      </c>
      <c r="AQ26" s="41">
        <f>(76.4%*25%)+(87.07%*25%)</f>
        <v>0.40867500000000001</v>
      </c>
      <c r="AR26" s="63">
        <f t="shared" si="4"/>
        <v>0.43018421052631584</v>
      </c>
      <c r="AS26" s="55" t="s">
        <v>239</v>
      </c>
    </row>
    <row r="27" spans="1:45" s="7" customFormat="1" ht="75" x14ac:dyDescent="0.25">
      <c r="A27" s="67">
        <v>4</v>
      </c>
      <c r="B27" s="67" t="s">
        <v>51</v>
      </c>
      <c r="C27" s="67" t="s">
        <v>127</v>
      </c>
      <c r="D27" s="67" t="s">
        <v>128</v>
      </c>
      <c r="E27" s="36">
        <f t="shared" si="0"/>
        <v>4.7058823529411764E-2</v>
      </c>
      <c r="F27" s="67" t="s">
        <v>74</v>
      </c>
      <c r="G27" s="67" t="s">
        <v>129</v>
      </c>
      <c r="H27" s="67" t="s">
        <v>130</v>
      </c>
      <c r="I27" s="67"/>
      <c r="J27" s="67" t="s">
        <v>131</v>
      </c>
      <c r="K27" s="67" t="s">
        <v>132</v>
      </c>
      <c r="L27" s="29">
        <v>950</v>
      </c>
      <c r="M27" s="29">
        <v>950</v>
      </c>
      <c r="N27" s="29">
        <v>950</v>
      </c>
      <c r="O27" s="29">
        <v>950</v>
      </c>
      <c r="P27" s="30">
        <f>SUM(L27:O27)</f>
        <v>3800</v>
      </c>
      <c r="Q27" s="67" t="s">
        <v>87</v>
      </c>
      <c r="R27" s="67" t="s">
        <v>133</v>
      </c>
      <c r="S27" s="67" t="s">
        <v>134</v>
      </c>
      <c r="T27" s="67" t="s">
        <v>62</v>
      </c>
      <c r="U27" s="67" t="s">
        <v>134</v>
      </c>
      <c r="V27" s="43">
        <f t="shared" si="7"/>
        <v>950</v>
      </c>
      <c r="W27" s="44">
        <v>1591</v>
      </c>
      <c r="X27" s="40">
        <v>1</v>
      </c>
      <c r="Y27" s="55" t="s">
        <v>135</v>
      </c>
      <c r="Z27" s="55" t="s">
        <v>136</v>
      </c>
      <c r="AA27" s="46">
        <f t="shared" si="5"/>
        <v>950</v>
      </c>
      <c r="AB27" s="46">
        <v>1705</v>
      </c>
      <c r="AC27" s="63">
        <f>IF((AB27/AA27)&gt;100%,100%,AB27/AA27)</f>
        <v>1</v>
      </c>
      <c r="AD27" s="54" t="s">
        <v>241</v>
      </c>
      <c r="AE27" s="55" t="s">
        <v>240</v>
      </c>
      <c r="AF27" s="29">
        <f t="shared" si="1"/>
        <v>950</v>
      </c>
      <c r="AG27" s="94"/>
      <c r="AH27" s="94"/>
      <c r="AI27" s="94"/>
      <c r="AJ27" s="94"/>
      <c r="AK27" s="35">
        <f t="shared" si="2"/>
        <v>950</v>
      </c>
      <c r="AL27" s="31"/>
      <c r="AM27" s="94"/>
      <c r="AN27" s="94"/>
      <c r="AO27" s="94"/>
      <c r="AP27" s="43">
        <f t="shared" si="3"/>
        <v>3800</v>
      </c>
      <c r="AQ27" s="46">
        <f>1591+1705</f>
        <v>3296</v>
      </c>
      <c r="AR27" s="63">
        <f t="shared" si="4"/>
        <v>0.86736842105263157</v>
      </c>
      <c r="AS27" s="55" t="s">
        <v>242</v>
      </c>
    </row>
    <row r="28" spans="1:45" s="7" customFormat="1" ht="75" x14ac:dyDescent="0.25">
      <c r="A28" s="67">
        <v>4</v>
      </c>
      <c r="B28" s="67" t="s">
        <v>51</v>
      </c>
      <c r="C28" s="67" t="s">
        <v>127</v>
      </c>
      <c r="D28" s="67" t="s">
        <v>137</v>
      </c>
      <c r="E28" s="36">
        <f t="shared" si="0"/>
        <v>4.7058823529411764E-2</v>
      </c>
      <c r="F28" s="67" t="s">
        <v>54</v>
      </c>
      <c r="G28" s="67" t="s">
        <v>138</v>
      </c>
      <c r="H28" s="67" t="s">
        <v>139</v>
      </c>
      <c r="I28" s="67"/>
      <c r="J28" s="67" t="s">
        <v>131</v>
      </c>
      <c r="K28" s="67" t="s">
        <v>140</v>
      </c>
      <c r="L28" s="29">
        <v>585</v>
      </c>
      <c r="M28" s="29">
        <v>585</v>
      </c>
      <c r="N28" s="29">
        <v>585</v>
      </c>
      <c r="O28" s="29">
        <v>585</v>
      </c>
      <c r="P28" s="30">
        <f>SUM(L28:O28)</f>
        <v>2340</v>
      </c>
      <c r="Q28" s="67" t="s">
        <v>87</v>
      </c>
      <c r="R28" s="67" t="s">
        <v>140</v>
      </c>
      <c r="S28" s="67" t="s">
        <v>134</v>
      </c>
      <c r="T28" s="67" t="s">
        <v>62</v>
      </c>
      <c r="U28" s="67" t="s">
        <v>134</v>
      </c>
      <c r="V28" s="43">
        <f t="shared" si="7"/>
        <v>585</v>
      </c>
      <c r="W28" s="44">
        <v>1121</v>
      </c>
      <c r="X28" s="40">
        <v>1</v>
      </c>
      <c r="Y28" s="55" t="s">
        <v>141</v>
      </c>
      <c r="Z28" s="55"/>
      <c r="AA28" s="46">
        <f t="shared" si="5"/>
        <v>585</v>
      </c>
      <c r="AB28" s="46">
        <v>774</v>
      </c>
      <c r="AC28" s="63">
        <f t="shared" si="6"/>
        <v>1</v>
      </c>
      <c r="AD28" s="89" t="s">
        <v>243</v>
      </c>
      <c r="AE28" s="89" t="s">
        <v>240</v>
      </c>
      <c r="AF28" s="29">
        <f t="shared" si="1"/>
        <v>585</v>
      </c>
      <c r="AG28" s="94"/>
      <c r="AH28" s="94"/>
      <c r="AI28" s="94"/>
      <c r="AJ28" s="94"/>
      <c r="AK28" s="35">
        <f t="shared" si="2"/>
        <v>585</v>
      </c>
      <c r="AL28" s="31"/>
      <c r="AM28" s="94"/>
      <c r="AN28" s="94"/>
      <c r="AO28" s="94"/>
      <c r="AP28" s="43">
        <f t="shared" si="3"/>
        <v>2340</v>
      </c>
      <c r="AQ28" s="46">
        <f>1121+774</f>
        <v>1895</v>
      </c>
      <c r="AR28" s="63">
        <f t="shared" si="4"/>
        <v>0.80982905982905984</v>
      </c>
      <c r="AS28" s="89" t="s">
        <v>244</v>
      </c>
    </row>
    <row r="29" spans="1:45" s="7" customFormat="1" ht="60" x14ac:dyDescent="0.25">
      <c r="A29" s="67">
        <v>4</v>
      </c>
      <c r="B29" s="67" t="s">
        <v>51</v>
      </c>
      <c r="C29" s="67" t="s">
        <v>127</v>
      </c>
      <c r="D29" s="67" t="s">
        <v>142</v>
      </c>
      <c r="E29" s="36">
        <f t="shared" si="0"/>
        <v>4.7058823529411764E-2</v>
      </c>
      <c r="F29" s="67" t="s">
        <v>54</v>
      </c>
      <c r="G29" s="67" t="s">
        <v>143</v>
      </c>
      <c r="H29" s="67" t="s">
        <v>144</v>
      </c>
      <c r="I29" s="67"/>
      <c r="J29" s="67" t="s">
        <v>131</v>
      </c>
      <c r="K29" s="67" t="s">
        <v>145</v>
      </c>
      <c r="L29" s="31">
        <v>6</v>
      </c>
      <c r="M29" s="31">
        <v>9</v>
      </c>
      <c r="N29" s="31">
        <v>10</v>
      </c>
      <c r="O29" s="31">
        <v>8</v>
      </c>
      <c r="P29" s="30">
        <f t="shared" ref="P29:P33" si="8">SUM(L29:O29)</f>
        <v>33</v>
      </c>
      <c r="Q29" s="67" t="s">
        <v>87</v>
      </c>
      <c r="R29" s="67" t="s">
        <v>146</v>
      </c>
      <c r="S29" s="67" t="s">
        <v>147</v>
      </c>
      <c r="T29" s="67" t="s">
        <v>62</v>
      </c>
      <c r="U29" s="67" t="s">
        <v>147</v>
      </c>
      <c r="V29" s="43">
        <f t="shared" si="7"/>
        <v>6</v>
      </c>
      <c r="W29" s="44">
        <v>14</v>
      </c>
      <c r="X29" s="40">
        <v>1</v>
      </c>
      <c r="Y29" s="55" t="s">
        <v>148</v>
      </c>
      <c r="Z29" s="55"/>
      <c r="AA29" s="46">
        <f t="shared" si="5"/>
        <v>9</v>
      </c>
      <c r="AB29" s="46">
        <v>3</v>
      </c>
      <c r="AC29" s="63">
        <f t="shared" si="6"/>
        <v>0.33333333333333331</v>
      </c>
      <c r="AD29" s="55" t="s">
        <v>245</v>
      </c>
      <c r="AE29" s="89" t="s">
        <v>240</v>
      </c>
      <c r="AF29" s="29">
        <f t="shared" si="1"/>
        <v>10</v>
      </c>
      <c r="AG29" s="94"/>
      <c r="AH29" s="94"/>
      <c r="AI29" s="94"/>
      <c r="AJ29" s="94"/>
      <c r="AK29" s="35">
        <f t="shared" si="2"/>
        <v>8</v>
      </c>
      <c r="AL29" s="31"/>
      <c r="AM29" s="94"/>
      <c r="AN29" s="94"/>
      <c r="AO29" s="94"/>
      <c r="AP29" s="43">
        <f t="shared" si="3"/>
        <v>33</v>
      </c>
      <c r="AQ29" s="46">
        <f>14+3</f>
        <v>17</v>
      </c>
      <c r="AR29" s="63">
        <f t="shared" si="4"/>
        <v>0.51515151515151514</v>
      </c>
      <c r="AS29" s="55" t="s">
        <v>246</v>
      </c>
    </row>
    <row r="30" spans="1:45" s="7" customFormat="1" ht="75" x14ac:dyDescent="0.25">
      <c r="A30" s="67">
        <v>4</v>
      </c>
      <c r="B30" s="67" t="s">
        <v>51</v>
      </c>
      <c r="C30" s="67" t="s">
        <v>127</v>
      </c>
      <c r="D30" s="67" t="s">
        <v>149</v>
      </c>
      <c r="E30" s="36">
        <f t="shared" si="0"/>
        <v>4.7058823529411764E-2</v>
      </c>
      <c r="F30" s="67" t="s">
        <v>74</v>
      </c>
      <c r="G30" s="67" t="s">
        <v>150</v>
      </c>
      <c r="H30" s="67" t="s">
        <v>151</v>
      </c>
      <c r="I30" s="67"/>
      <c r="J30" s="67" t="s">
        <v>131</v>
      </c>
      <c r="K30" s="67" t="s">
        <v>146</v>
      </c>
      <c r="L30" s="31">
        <v>6</v>
      </c>
      <c r="M30" s="31">
        <v>9</v>
      </c>
      <c r="N30" s="31">
        <v>9</v>
      </c>
      <c r="O30" s="31">
        <v>6</v>
      </c>
      <c r="P30" s="30">
        <f t="shared" si="8"/>
        <v>30</v>
      </c>
      <c r="Q30" s="67" t="s">
        <v>87</v>
      </c>
      <c r="R30" s="67" t="s">
        <v>146</v>
      </c>
      <c r="S30" s="67" t="s">
        <v>147</v>
      </c>
      <c r="T30" s="67" t="s">
        <v>62</v>
      </c>
      <c r="U30" s="67" t="s">
        <v>147</v>
      </c>
      <c r="V30" s="43">
        <f t="shared" si="7"/>
        <v>6</v>
      </c>
      <c r="W30" s="44">
        <v>1</v>
      </c>
      <c r="X30" s="45">
        <f>W30/V30</f>
        <v>0.16666666666666666</v>
      </c>
      <c r="Y30" s="55" t="s">
        <v>152</v>
      </c>
      <c r="Z30" s="55"/>
      <c r="AA30" s="46">
        <f t="shared" si="5"/>
        <v>9</v>
      </c>
      <c r="AB30" s="46">
        <v>30</v>
      </c>
      <c r="AC30" s="63">
        <f t="shared" si="6"/>
        <v>1</v>
      </c>
      <c r="AD30" s="89" t="s">
        <v>247</v>
      </c>
      <c r="AE30" s="89" t="s">
        <v>240</v>
      </c>
      <c r="AF30" s="29">
        <f t="shared" si="1"/>
        <v>9</v>
      </c>
      <c r="AG30" s="94"/>
      <c r="AH30" s="94"/>
      <c r="AI30" s="94"/>
      <c r="AJ30" s="94"/>
      <c r="AK30" s="35">
        <f t="shared" si="2"/>
        <v>6</v>
      </c>
      <c r="AL30" s="31"/>
      <c r="AM30" s="94"/>
      <c r="AN30" s="94"/>
      <c r="AO30" s="94"/>
      <c r="AP30" s="43">
        <f t="shared" si="3"/>
        <v>30</v>
      </c>
      <c r="AQ30" s="46">
        <f>1+30</f>
        <v>31</v>
      </c>
      <c r="AR30" s="63">
        <f t="shared" si="4"/>
        <v>1</v>
      </c>
      <c r="AS30" s="55" t="s">
        <v>248</v>
      </c>
    </row>
    <row r="31" spans="1:45" s="7" customFormat="1" ht="90" x14ac:dyDescent="0.25">
      <c r="A31" s="67">
        <v>4</v>
      </c>
      <c r="B31" s="67" t="s">
        <v>51</v>
      </c>
      <c r="C31" s="67" t="s">
        <v>127</v>
      </c>
      <c r="D31" s="67" t="s">
        <v>153</v>
      </c>
      <c r="E31" s="36">
        <f t="shared" si="0"/>
        <v>4.7058823529411764E-2</v>
      </c>
      <c r="F31" s="67" t="s">
        <v>74</v>
      </c>
      <c r="G31" s="67" t="s">
        <v>154</v>
      </c>
      <c r="H31" s="67" t="s">
        <v>155</v>
      </c>
      <c r="I31" s="67"/>
      <c r="J31" s="67" t="s">
        <v>131</v>
      </c>
      <c r="K31" s="67" t="s">
        <v>156</v>
      </c>
      <c r="L31" s="31">
        <v>24</v>
      </c>
      <c r="M31" s="31">
        <v>30</v>
      </c>
      <c r="N31" s="31">
        <v>30</v>
      </c>
      <c r="O31" s="31">
        <v>28</v>
      </c>
      <c r="P31" s="30">
        <f t="shared" si="8"/>
        <v>112</v>
      </c>
      <c r="Q31" s="67" t="s">
        <v>87</v>
      </c>
      <c r="R31" s="67" t="s">
        <v>157</v>
      </c>
      <c r="S31" s="67" t="s">
        <v>158</v>
      </c>
      <c r="T31" s="67" t="s">
        <v>62</v>
      </c>
      <c r="U31" s="67" t="s">
        <v>157</v>
      </c>
      <c r="V31" s="43">
        <f t="shared" si="7"/>
        <v>24</v>
      </c>
      <c r="W31" s="46">
        <v>4</v>
      </c>
      <c r="X31" s="45">
        <f t="shared" ref="X31:X33" si="9">W31/V31</f>
        <v>0.16666666666666666</v>
      </c>
      <c r="Y31" s="55" t="s">
        <v>159</v>
      </c>
      <c r="Z31" s="55" t="s">
        <v>160</v>
      </c>
      <c r="AA31" s="46">
        <f t="shared" si="5"/>
        <v>30</v>
      </c>
      <c r="AB31" s="46">
        <v>12</v>
      </c>
      <c r="AC31" s="63">
        <f t="shared" si="6"/>
        <v>0.4</v>
      </c>
      <c r="AD31" s="55" t="s">
        <v>161</v>
      </c>
      <c r="AE31" s="55" t="s">
        <v>160</v>
      </c>
      <c r="AF31" s="29">
        <f t="shared" si="1"/>
        <v>30</v>
      </c>
      <c r="AG31" s="94"/>
      <c r="AH31" s="94"/>
      <c r="AI31" s="94"/>
      <c r="AJ31" s="94"/>
      <c r="AK31" s="35">
        <f t="shared" si="2"/>
        <v>28</v>
      </c>
      <c r="AL31" s="31"/>
      <c r="AM31" s="94"/>
      <c r="AN31" s="94"/>
      <c r="AO31" s="94"/>
      <c r="AP31" s="43">
        <f t="shared" si="3"/>
        <v>112</v>
      </c>
      <c r="AQ31" s="46">
        <f>4+12</f>
        <v>16</v>
      </c>
      <c r="AR31" s="63">
        <f t="shared" si="4"/>
        <v>0.14285714285714285</v>
      </c>
      <c r="AS31" s="55" t="s">
        <v>249</v>
      </c>
    </row>
    <row r="32" spans="1:45" s="7" customFormat="1" ht="105" x14ac:dyDescent="0.25">
      <c r="A32" s="67">
        <v>4</v>
      </c>
      <c r="B32" s="67" t="s">
        <v>51</v>
      </c>
      <c r="C32" s="67" t="s">
        <v>127</v>
      </c>
      <c r="D32" s="67" t="s">
        <v>162</v>
      </c>
      <c r="E32" s="36">
        <f t="shared" si="0"/>
        <v>4.7058823529411764E-2</v>
      </c>
      <c r="F32" s="67" t="s">
        <v>74</v>
      </c>
      <c r="G32" s="67" t="s">
        <v>163</v>
      </c>
      <c r="H32" s="67" t="s">
        <v>164</v>
      </c>
      <c r="I32" s="67"/>
      <c r="J32" s="67" t="s">
        <v>131</v>
      </c>
      <c r="K32" s="67" t="s">
        <v>156</v>
      </c>
      <c r="L32" s="31">
        <v>26</v>
      </c>
      <c r="M32" s="31">
        <v>36</v>
      </c>
      <c r="N32" s="31">
        <v>36</v>
      </c>
      <c r="O32" s="31">
        <v>32</v>
      </c>
      <c r="P32" s="30">
        <f t="shared" si="8"/>
        <v>130</v>
      </c>
      <c r="Q32" s="67" t="s">
        <v>87</v>
      </c>
      <c r="R32" s="67" t="s">
        <v>157</v>
      </c>
      <c r="S32" s="67" t="s">
        <v>158</v>
      </c>
      <c r="T32" s="67" t="s">
        <v>62</v>
      </c>
      <c r="U32" s="67" t="s">
        <v>157</v>
      </c>
      <c r="V32" s="43">
        <f t="shared" si="7"/>
        <v>26</v>
      </c>
      <c r="W32" s="46">
        <v>3</v>
      </c>
      <c r="X32" s="45">
        <f t="shared" si="9"/>
        <v>0.11538461538461539</v>
      </c>
      <c r="Y32" s="55" t="s">
        <v>165</v>
      </c>
      <c r="Z32" s="55" t="s">
        <v>160</v>
      </c>
      <c r="AA32" s="46">
        <f t="shared" si="5"/>
        <v>36</v>
      </c>
      <c r="AB32" s="46">
        <v>26</v>
      </c>
      <c r="AC32" s="63">
        <f t="shared" si="6"/>
        <v>0.72222222222222221</v>
      </c>
      <c r="AD32" s="55" t="s">
        <v>166</v>
      </c>
      <c r="AE32" s="55" t="s">
        <v>160</v>
      </c>
      <c r="AF32" s="29">
        <f t="shared" si="1"/>
        <v>36</v>
      </c>
      <c r="AG32" s="94"/>
      <c r="AH32" s="94"/>
      <c r="AI32" s="94"/>
      <c r="AJ32" s="94"/>
      <c r="AK32" s="35">
        <f t="shared" si="2"/>
        <v>32</v>
      </c>
      <c r="AL32" s="31"/>
      <c r="AM32" s="94"/>
      <c r="AN32" s="94"/>
      <c r="AO32" s="94"/>
      <c r="AP32" s="43">
        <f t="shared" si="3"/>
        <v>130</v>
      </c>
      <c r="AQ32" s="46">
        <f>3+26</f>
        <v>29</v>
      </c>
      <c r="AR32" s="63">
        <f t="shared" si="4"/>
        <v>0.22307692307692309</v>
      </c>
      <c r="AS32" s="55" t="s">
        <v>250</v>
      </c>
    </row>
    <row r="33" spans="1:45" s="7" customFormat="1" ht="90" x14ac:dyDescent="0.25">
      <c r="A33" s="67">
        <v>4</v>
      </c>
      <c r="B33" s="67" t="s">
        <v>51</v>
      </c>
      <c r="C33" s="67" t="s">
        <v>127</v>
      </c>
      <c r="D33" s="67" t="s">
        <v>167</v>
      </c>
      <c r="E33" s="36">
        <f t="shared" si="0"/>
        <v>4.7058823529411764E-2</v>
      </c>
      <c r="F33" s="67" t="s">
        <v>74</v>
      </c>
      <c r="G33" s="67" t="s">
        <v>168</v>
      </c>
      <c r="H33" s="67" t="s">
        <v>169</v>
      </c>
      <c r="I33" s="67"/>
      <c r="J33" s="67" t="s">
        <v>131</v>
      </c>
      <c r="K33" s="67" t="s">
        <v>156</v>
      </c>
      <c r="L33" s="31">
        <v>7</v>
      </c>
      <c r="M33" s="31">
        <v>10</v>
      </c>
      <c r="N33" s="31">
        <v>9</v>
      </c>
      <c r="O33" s="31">
        <v>8</v>
      </c>
      <c r="P33" s="30">
        <f t="shared" si="8"/>
        <v>34</v>
      </c>
      <c r="Q33" s="67" t="s">
        <v>87</v>
      </c>
      <c r="R33" s="67" t="s">
        <v>157</v>
      </c>
      <c r="S33" s="67" t="s">
        <v>158</v>
      </c>
      <c r="T33" s="67" t="s">
        <v>62</v>
      </c>
      <c r="U33" s="67" t="s">
        <v>157</v>
      </c>
      <c r="V33" s="43">
        <f t="shared" si="7"/>
        <v>7</v>
      </c>
      <c r="W33" s="46">
        <v>2</v>
      </c>
      <c r="X33" s="45">
        <f t="shared" si="9"/>
        <v>0.2857142857142857</v>
      </c>
      <c r="Y33" s="55" t="s">
        <v>170</v>
      </c>
      <c r="Z33" s="55" t="s">
        <v>160</v>
      </c>
      <c r="AA33" s="46">
        <f t="shared" si="5"/>
        <v>10</v>
      </c>
      <c r="AB33" s="46">
        <v>3</v>
      </c>
      <c r="AC33" s="63">
        <f t="shared" si="6"/>
        <v>0.3</v>
      </c>
      <c r="AD33" s="55" t="s">
        <v>171</v>
      </c>
      <c r="AE33" s="55" t="s">
        <v>160</v>
      </c>
      <c r="AF33" s="29">
        <f t="shared" si="1"/>
        <v>9</v>
      </c>
      <c r="AG33" s="94"/>
      <c r="AH33" s="94"/>
      <c r="AI33" s="94"/>
      <c r="AJ33" s="94"/>
      <c r="AK33" s="35">
        <f t="shared" si="2"/>
        <v>8</v>
      </c>
      <c r="AL33" s="31"/>
      <c r="AM33" s="94"/>
      <c r="AN33" s="94"/>
      <c r="AO33" s="94"/>
      <c r="AP33" s="43">
        <f t="shared" si="3"/>
        <v>34</v>
      </c>
      <c r="AQ33" s="46">
        <f>2+3</f>
        <v>5</v>
      </c>
      <c r="AR33" s="63">
        <f t="shared" si="4"/>
        <v>0.14705882352941177</v>
      </c>
      <c r="AS33" s="55" t="s">
        <v>251</v>
      </c>
    </row>
    <row r="34" spans="1:45" s="15" customFormat="1" ht="15.75" x14ac:dyDescent="0.25">
      <c r="A34" s="20"/>
      <c r="B34" s="20"/>
      <c r="C34" s="20"/>
      <c r="D34" s="24" t="s">
        <v>172</v>
      </c>
      <c r="E34" s="25">
        <f>SUM(E17:E33)</f>
        <v>0.80000000000000027</v>
      </c>
      <c r="F34" s="20"/>
      <c r="G34" s="20"/>
      <c r="H34" s="20"/>
      <c r="I34" s="20"/>
      <c r="J34" s="20"/>
      <c r="K34" s="20"/>
      <c r="L34" s="25"/>
      <c r="M34" s="25"/>
      <c r="N34" s="25"/>
      <c r="O34" s="25"/>
      <c r="P34" s="25"/>
      <c r="Q34" s="20"/>
      <c r="R34" s="20"/>
      <c r="S34" s="20"/>
      <c r="T34" s="20"/>
      <c r="U34" s="20"/>
      <c r="V34" s="72"/>
      <c r="W34" s="72"/>
      <c r="X34" s="72">
        <f>AVERAGE(X17:X33)*80%</f>
        <v>0.53256817531006995</v>
      </c>
      <c r="Y34" s="76"/>
      <c r="Z34" s="76"/>
      <c r="AA34" s="71"/>
      <c r="AB34" s="71"/>
      <c r="AC34" s="111">
        <f>AVERAGE(AC17:AC33)*80%</f>
        <v>0.64903540935672521</v>
      </c>
      <c r="AD34" s="76"/>
      <c r="AE34" s="76"/>
      <c r="AF34" s="74"/>
      <c r="AG34" s="74"/>
      <c r="AH34" s="72" t="e">
        <f>AVERAGE(AH17:AH33)*80%</f>
        <v>#DIV/0!</v>
      </c>
      <c r="AI34" s="73"/>
      <c r="AJ34" s="73"/>
      <c r="AK34" s="75"/>
      <c r="AL34" s="75"/>
      <c r="AM34" s="72" t="e">
        <f>AVERAGE(AM17:AM33)*80%</f>
        <v>#DIV/0!</v>
      </c>
      <c r="AN34" s="73"/>
      <c r="AO34" s="73"/>
      <c r="AP34" s="72"/>
      <c r="AQ34" s="72"/>
      <c r="AR34" s="111">
        <f>AVERAGE(AR17:AR33)*80%</f>
        <v>0.36483546953420931</v>
      </c>
      <c r="AS34" s="76"/>
    </row>
    <row r="35" spans="1:45" ht="165.75" customHeight="1" x14ac:dyDescent="0.25">
      <c r="A35" s="12">
        <v>7</v>
      </c>
      <c r="B35" s="12" t="s">
        <v>173</v>
      </c>
      <c r="C35" s="12" t="s">
        <v>174</v>
      </c>
      <c r="D35" s="12" t="s">
        <v>175</v>
      </c>
      <c r="E35" s="33">
        <v>0.04</v>
      </c>
      <c r="F35" s="12" t="s">
        <v>176</v>
      </c>
      <c r="G35" s="12" t="s">
        <v>177</v>
      </c>
      <c r="H35" s="12" t="s">
        <v>178</v>
      </c>
      <c r="I35" s="12"/>
      <c r="J35" s="8" t="s">
        <v>179</v>
      </c>
      <c r="K35" s="13" t="s">
        <v>180</v>
      </c>
      <c r="L35" s="14">
        <v>0</v>
      </c>
      <c r="M35" s="14">
        <v>0.8</v>
      </c>
      <c r="N35" s="14">
        <v>0</v>
      </c>
      <c r="O35" s="14">
        <v>0.8</v>
      </c>
      <c r="P35" s="14">
        <v>0.8</v>
      </c>
      <c r="Q35" s="12" t="s">
        <v>87</v>
      </c>
      <c r="R35" s="12" t="s">
        <v>181</v>
      </c>
      <c r="S35" s="12" t="s">
        <v>182</v>
      </c>
      <c r="T35" s="12" t="s">
        <v>183</v>
      </c>
      <c r="U35" s="12" t="s">
        <v>184</v>
      </c>
      <c r="V35" s="47" t="s">
        <v>64</v>
      </c>
      <c r="W35" s="47" t="s">
        <v>64</v>
      </c>
      <c r="X35" s="47" t="s">
        <v>64</v>
      </c>
      <c r="Y35" s="56" t="s">
        <v>65</v>
      </c>
      <c r="Z35" s="56" t="s">
        <v>64</v>
      </c>
      <c r="AA35" s="47">
        <f t="shared" si="5"/>
        <v>0.8</v>
      </c>
      <c r="AB35" s="47">
        <v>0.68</v>
      </c>
      <c r="AC35" s="64">
        <f t="shared" si="6"/>
        <v>0.85</v>
      </c>
      <c r="AD35" s="57" t="s">
        <v>252</v>
      </c>
      <c r="AE35" s="57" t="s">
        <v>253</v>
      </c>
      <c r="AF35" s="33">
        <f t="shared" si="1"/>
        <v>0</v>
      </c>
      <c r="AG35" s="12"/>
      <c r="AH35" s="12"/>
      <c r="AI35" s="12"/>
      <c r="AJ35" s="12"/>
      <c r="AK35" s="33">
        <f t="shared" si="2"/>
        <v>0.8</v>
      </c>
      <c r="AL35" s="34"/>
      <c r="AM35" s="12"/>
      <c r="AN35" s="12"/>
      <c r="AO35" s="12"/>
      <c r="AP35" s="48">
        <f t="shared" si="3"/>
        <v>0.8</v>
      </c>
      <c r="AQ35" s="48">
        <f>(68%*50%)</f>
        <v>0.34</v>
      </c>
      <c r="AR35" s="49">
        <f t="shared" si="4"/>
        <v>0.42499999999999999</v>
      </c>
      <c r="AS35" s="57" t="s">
        <v>254</v>
      </c>
    </row>
    <row r="36" spans="1:45" ht="120" x14ac:dyDescent="0.25">
      <c r="A36" s="12">
        <v>7</v>
      </c>
      <c r="B36" s="12" t="s">
        <v>173</v>
      </c>
      <c r="C36" s="12" t="s">
        <v>174</v>
      </c>
      <c r="D36" s="12" t="s">
        <v>185</v>
      </c>
      <c r="E36" s="33">
        <v>0.04</v>
      </c>
      <c r="F36" s="12" t="s">
        <v>176</v>
      </c>
      <c r="G36" s="12" t="s">
        <v>186</v>
      </c>
      <c r="H36" s="12" t="s">
        <v>187</v>
      </c>
      <c r="I36" s="12"/>
      <c r="J36" s="8" t="s">
        <v>179</v>
      </c>
      <c r="K36" s="8" t="s">
        <v>188</v>
      </c>
      <c r="L36" s="9">
        <v>1</v>
      </c>
      <c r="M36" s="10">
        <v>1</v>
      </c>
      <c r="N36" s="10">
        <v>1</v>
      </c>
      <c r="O36" s="10">
        <v>1</v>
      </c>
      <c r="P36" s="10">
        <v>1</v>
      </c>
      <c r="Q36" s="12" t="s">
        <v>87</v>
      </c>
      <c r="R36" s="12" t="s">
        <v>189</v>
      </c>
      <c r="S36" s="12" t="s">
        <v>190</v>
      </c>
      <c r="T36" s="12" t="s">
        <v>191</v>
      </c>
      <c r="U36" s="12" t="s">
        <v>192</v>
      </c>
      <c r="V36" s="47">
        <f>L36</f>
        <v>1</v>
      </c>
      <c r="W36" s="48">
        <v>1</v>
      </c>
      <c r="X36" s="48">
        <v>1</v>
      </c>
      <c r="Y36" s="57" t="s">
        <v>193</v>
      </c>
      <c r="Z36" s="57" t="s">
        <v>194</v>
      </c>
      <c r="AA36" s="47">
        <f t="shared" si="5"/>
        <v>1</v>
      </c>
      <c r="AB36" s="47">
        <v>0.51</v>
      </c>
      <c r="AC36" s="64">
        <f t="shared" si="6"/>
        <v>0.51</v>
      </c>
      <c r="AD36" s="57" t="s">
        <v>255</v>
      </c>
      <c r="AE36" s="57" t="s">
        <v>256</v>
      </c>
      <c r="AF36" s="33">
        <f t="shared" si="1"/>
        <v>1</v>
      </c>
      <c r="AG36" s="12"/>
      <c r="AH36" s="12"/>
      <c r="AI36" s="12"/>
      <c r="AJ36" s="12"/>
      <c r="AK36" s="33">
        <f t="shared" si="2"/>
        <v>1</v>
      </c>
      <c r="AL36" s="34"/>
      <c r="AM36" s="12"/>
      <c r="AN36" s="12"/>
      <c r="AO36" s="12"/>
      <c r="AP36" s="48">
        <f t="shared" si="3"/>
        <v>1</v>
      </c>
      <c r="AQ36" s="47">
        <f>(100%*25%)+(51%*25%)</f>
        <v>0.3775</v>
      </c>
      <c r="AR36" s="49">
        <f t="shared" si="4"/>
        <v>0.3775</v>
      </c>
      <c r="AS36" s="57" t="s">
        <v>257</v>
      </c>
    </row>
    <row r="37" spans="1:45" ht="135" x14ac:dyDescent="0.25">
      <c r="A37" s="12">
        <v>7</v>
      </c>
      <c r="B37" s="12" t="s">
        <v>173</v>
      </c>
      <c r="C37" s="12" t="s">
        <v>195</v>
      </c>
      <c r="D37" s="12" t="s">
        <v>196</v>
      </c>
      <c r="E37" s="33">
        <v>0.04</v>
      </c>
      <c r="F37" s="12" t="s">
        <v>176</v>
      </c>
      <c r="G37" s="12" t="s">
        <v>197</v>
      </c>
      <c r="H37" s="12" t="s">
        <v>198</v>
      </c>
      <c r="I37" s="12"/>
      <c r="J37" s="8" t="s">
        <v>179</v>
      </c>
      <c r="K37" s="8" t="s">
        <v>199</v>
      </c>
      <c r="L37" s="9">
        <v>0</v>
      </c>
      <c r="M37" s="10">
        <v>1</v>
      </c>
      <c r="N37" s="10">
        <v>1</v>
      </c>
      <c r="O37" s="10">
        <v>1</v>
      </c>
      <c r="P37" s="10">
        <v>1</v>
      </c>
      <c r="Q37" s="12" t="s">
        <v>87</v>
      </c>
      <c r="R37" s="12" t="s">
        <v>200</v>
      </c>
      <c r="S37" s="12" t="s">
        <v>201</v>
      </c>
      <c r="T37" s="12" t="s">
        <v>202</v>
      </c>
      <c r="U37" s="12" t="s">
        <v>203</v>
      </c>
      <c r="V37" s="47" t="s">
        <v>64</v>
      </c>
      <c r="W37" s="47" t="s">
        <v>64</v>
      </c>
      <c r="X37" s="47" t="s">
        <v>64</v>
      </c>
      <c r="Y37" s="56" t="s">
        <v>65</v>
      </c>
      <c r="Z37" s="56" t="s">
        <v>64</v>
      </c>
      <c r="AA37" s="47">
        <f t="shared" si="5"/>
        <v>1</v>
      </c>
      <c r="AB37" s="64">
        <v>0.94779999999999998</v>
      </c>
      <c r="AC37" s="64">
        <f t="shared" si="6"/>
        <v>0.94779999999999998</v>
      </c>
      <c r="AD37" s="57" t="s">
        <v>260</v>
      </c>
      <c r="AE37" s="57" t="s">
        <v>258</v>
      </c>
      <c r="AF37" s="33">
        <f t="shared" si="1"/>
        <v>1</v>
      </c>
      <c r="AG37" s="12"/>
      <c r="AH37" s="12"/>
      <c r="AI37" s="12"/>
      <c r="AJ37" s="12"/>
      <c r="AK37" s="33">
        <f t="shared" si="2"/>
        <v>1</v>
      </c>
      <c r="AL37" s="34"/>
      <c r="AM37" s="12"/>
      <c r="AN37" s="12"/>
      <c r="AO37" s="12"/>
      <c r="AP37" s="48">
        <f t="shared" si="3"/>
        <v>1</v>
      </c>
      <c r="AQ37" s="48">
        <f>(94.78%*33.3%)</f>
        <v>0.31561739999999994</v>
      </c>
      <c r="AR37" s="49">
        <f t="shared" si="4"/>
        <v>0.31561739999999994</v>
      </c>
      <c r="AS37" s="57" t="s">
        <v>259</v>
      </c>
    </row>
    <row r="38" spans="1:45" ht="105" x14ac:dyDescent="0.25">
      <c r="A38" s="12">
        <v>7</v>
      </c>
      <c r="B38" s="12" t="s">
        <v>173</v>
      </c>
      <c r="C38" s="12" t="s">
        <v>174</v>
      </c>
      <c r="D38" s="12" t="s">
        <v>204</v>
      </c>
      <c r="E38" s="33">
        <v>0.04</v>
      </c>
      <c r="F38" s="12" t="s">
        <v>176</v>
      </c>
      <c r="G38" s="12" t="s">
        <v>205</v>
      </c>
      <c r="H38" s="12" t="s">
        <v>206</v>
      </c>
      <c r="I38" s="12"/>
      <c r="J38" s="8" t="s">
        <v>179</v>
      </c>
      <c r="K38" s="8" t="s">
        <v>207</v>
      </c>
      <c r="L38" s="9">
        <v>0</v>
      </c>
      <c r="M38" s="10">
        <v>1</v>
      </c>
      <c r="N38" s="10">
        <v>1</v>
      </c>
      <c r="O38" s="10">
        <v>0</v>
      </c>
      <c r="P38" s="10">
        <v>1</v>
      </c>
      <c r="Q38" s="12" t="s">
        <v>87</v>
      </c>
      <c r="R38" s="12" t="s">
        <v>208</v>
      </c>
      <c r="S38" s="12" t="s">
        <v>209</v>
      </c>
      <c r="T38" s="12" t="s">
        <v>191</v>
      </c>
      <c r="U38" s="12" t="s">
        <v>209</v>
      </c>
      <c r="V38" s="47" t="s">
        <v>64</v>
      </c>
      <c r="W38" s="47" t="s">
        <v>64</v>
      </c>
      <c r="X38" s="47" t="s">
        <v>64</v>
      </c>
      <c r="Y38" s="56" t="s">
        <v>65</v>
      </c>
      <c r="Z38" s="56" t="s">
        <v>64</v>
      </c>
      <c r="AA38" s="47">
        <f t="shared" si="5"/>
        <v>1</v>
      </c>
      <c r="AB38" s="47">
        <v>1</v>
      </c>
      <c r="AC38" s="64">
        <f t="shared" si="6"/>
        <v>1</v>
      </c>
      <c r="AD38" s="57" t="s">
        <v>261</v>
      </c>
      <c r="AE38" s="57" t="s">
        <v>262</v>
      </c>
      <c r="AF38" s="33">
        <f t="shared" si="1"/>
        <v>1</v>
      </c>
      <c r="AG38" s="12"/>
      <c r="AH38" s="12"/>
      <c r="AI38" s="12"/>
      <c r="AJ38" s="12"/>
      <c r="AK38" s="33">
        <f t="shared" si="2"/>
        <v>0</v>
      </c>
      <c r="AL38" s="34"/>
      <c r="AM38" s="12"/>
      <c r="AN38" s="12"/>
      <c r="AO38" s="12"/>
      <c r="AP38" s="48">
        <f t="shared" si="3"/>
        <v>1</v>
      </c>
      <c r="AQ38" s="48">
        <f>(100%*50%)</f>
        <v>0.5</v>
      </c>
      <c r="AR38" s="49">
        <f t="shared" si="4"/>
        <v>0.5</v>
      </c>
      <c r="AS38" s="57" t="s">
        <v>261</v>
      </c>
    </row>
    <row r="39" spans="1:45" ht="120" x14ac:dyDescent="0.25">
      <c r="A39" s="12">
        <v>5</v>
      </c>
      <c r="B39" s="12" t="s">
        <v>210</v>
      </c>
      <c r="C39" s="12" t="s">
        <v>211</v>
      </c>
      <c r="D39" s="12" t="s">
        <v>212</v>
      </c>
      <c r="E39" s="33">
        <v>0.04</v>
      </c>
      <c r="F39" s="12" t="s">
        <v>176</v>
      </c>
      <c r="G39" s="12" t="s">
        <v>213</v>
      </c>
      <c r="H39" s="12" t="s">
        <v>214</v>
      </c>
      <c r="I39" s="12"/>
      <c r="J39" s="8" t="s">
        <v>215</v>
      </c>
      <c r="K39" s="8" t="s">
        <v>216</v>
      </c>
      <c r="L39" s="11">
        <v>0.33</v>
      </c>
      <c r="M39" s="11">
        <v>0.67</v>
      </c>
      <c r="N39" s="11">
        <v>1</v>
      </c>
      <c r="O39" s="11">
        <v>0</v>
      </c>
      <c r="P39" s="11">
        <v>1</v>
      </c>
      <c r="Q39" s="12" t="s">
        <v>87</v>
      </c>
      <c r="R39" s="12" t="s">
        <v>217</v>
      </c>
      <c r="S39" s="12" t="s">
        <v>218</v>
      </c>
      <c r="T39" s="12" t="s">
        <v>219</v>
      </c>
      <c r="U39" s="12" t="s">
        <v>218</v>
      </c>
      <c r="V39" s="47">
        <f>L39</f>
        <v>0.33</v>
      </c>
      <c r="W39" s="49">
        <v>0.96550000000000002</v>
      </c>
      <c r="X39" s="48">
        <v>1</v>
      </c>
      <c r="Y39" s="57" t="s">
        <v>220</v>
      </c>
      <c r="Z39" s="57" t="s">
        <v>221</v>
      </c>
      <c r="AA39" s="47">
        <f t="shared" si="5"/>
        <v>0.67</v>
      </c>
      <c r="AB39" s="87">
        <v>0.97199999999999998</v>
      </c>
      <c r="AC39" s="64">
        <f t="shared" si="6"/>
        <v>1</v>
      </c>
      <c r="AD39" s="57" t="s">
        <v>263</v>
      </c>
      <c r="AE39" s="57" t="s">
        <v>264</v>
      </c>
      <c r="AF39" s="33">
        <f t="shared" si="1"/>
        <v>1</v>
      </c>
      <c r="AG39" s="12"/>
      <c r="AH39" s="12"/>
      <c r="AI39" s="12"/>
      <c r="AJ39" s="12"/>
      <c r="AK39" s="33">
        <f t="shared" si="2"/>
        <v>0</v>
      </c>
      <c r="AL39" s="34"/>
      <c r="AM39" s="12"/>
      <c r="AN39" s="12"/>
      <c r="AO39" s="12"/>
      <c r="AP39" s="48">
        <f t="shared" si="3"/>
        <v>1</v>
      </c>
      <c r="AQ39" s="49">
        <v>0.97199999999999998</v>
      </c>
      <c r="AR39" s="49">
        <f t="shared" si="4"/>
        <v>0.97199999999999998</v>
      </c>
      <c r="AS39" s="57" t="s">
        <v>263</v>
      </c>
    </row>
    <row r="40" spans="1:45" s="15" customFormat="1" ht="15.75" x14ac:dyDescent="0.25">
      <c r="A40" s="20"/>
      <c r="B40" s="20"/>
      <c r="C40" s="20"/>
      <c r="D40" s="21" t="s">
        <v>222</v>
      </c>
      <c r="E40" s="22">
        <f>SUM(E35:E39)</f>
        <v>0.2</v>
      </c>
      <c r="F40" s="21"/>
      <c r="G40" s="21"/>
      <c r="H40" s="21"/>
      <c r="I40" s="21"/>
      <c r="J40" s="21"/>
      <c r="K40" s="21"/>
      <c r="L40" s="23">
        <f>AVERAGE(L36:L39)</f>
        <v>0.33250000000000002</v>
      </c>
      <c r="M40" s="23">
        <f>AVERAGE(M36:M39)</f>
        <v>0.91749999999999998</v>
      </c>
      <c r="N40" s="23">
        <f>AVERAGE(N36:N39)</f>
        <v>1</v>
      </c>
      <c r="O40" s="23">
        <f>AVERAGE(O36:O39)</f>
        <v>0.5</v>
      </c>
      <c r="P40" s="23">
        <f>AVERAGE(P36:P39)</f>
        <v>1</v>
      </c>
      <c r="Q40" s="21"/>
      <c r="R40" s="20"/>
      <c r="S40" s="20"/>
      <c r="T40" s="20"/>
      <c r="U40" s="20"/>
      <c r="V40" s="80"/>
      <c r="W40" s="80"/>
      <c r="X40" s="78">
        <f>AVERAGE(X35:X39)*20%</f>
        <v>0.2</v>
      </c>
      <c r="Y40" s="76"/>
      <c r="Z40" s="76"/>
      <c r="AA40" s="77"/>
      <c r="AB40" s="77"/>
      <c r="AC40" s="109">
        <f>AVERAGE(AC35:AC39)*20%</f>
        <v>0.17231200000000002</v>
      </c>
      <c r="AD40" s="76"/>
      <c r="AE40" s="76"/>
      <c r="AF40" s="79"/>
      <c r="AG40" s="79"/>
      <c r="AH40" s="78" t="e">
        <f>AVERAGE(AH35:AH39)*20%</f>
        <v>#DIV/0!</v>
      </c>
      <c r="AI40" s="73"/>
      <c r="AJ40" s="73"/>
      <c r="AK40" s="79"/>
      <c r="AL40" s="79"/>
      <c r="AM40" s="78" t="e">
        <f>AVERAGE(AM35:AM39)*20%</f>
        <v>#DIV/0!</v>
      </c>
      <c r="AN40" s="73"/>
      <c r="AO40" s="73"/>
      <c r="AP40" s="80"/>
      <c r="AQ40" s="80"/>
      <c r="AR40" s="109">
        <f>AVERAGE(AR35:AR39)*20%</f>
        <v>0.103604696</v>
      </c>
      <c r="AS40" s="76"/>
    </row>
    <row r="41" spans="1:45" s="19" customFormat="1" ht="18.75" x14ac:dyDescent="0.3">
      <c r="A41" s="16"/>
      <c r="B41" s="16"/>
      <c r="C41" s="16"/>
      <c r="D41" s="17" t="s">
        <v>223</v>
      </c>
      <c r="E41" s="26">
        <f>E40+E34</f>
        <v>1.0000000000000002</v>
      </c>
      <c r="F41" s="16"/>
      <c r="G41" s="16"/>
      <c r="H41" s="16"/>
      <c r="I41" s="16"/>
      <c r="J41" s="16"/>
      <c r="K41" s="16"/>
      <c r="L41" s="18">
        <f>L40*$E$40</f>
        <v>6.6500000000000004E-2</v>
      </c>
      <c r="M41" s="18">
        <f>M40*$E$40</f>
        <v>0.1835</v>
      </c>
      <c r="N41" s="18">
        <f>N40*$E$40</f>
        <v>0.2</v>
      </c>
      <c r="O41" s="18">
        <f>O40*$E$40</f>
        <v>0.1</v>
      </c>
      <c r="P41" s="18">
        <f>P40*$E$40</f>
        <v>0.2</v>
      </c>
      <c r="Q41" s="16"/>
      <c r="R41" s="16"/>
      <c r="S41" s="16"/>
      <c r="T41" s="16"/>
      <c r="U41" s="16"/>
      <c r="V41" s="85"/>
      <c r="W41" s="85"/>
      <c r="X41" s="82">
        <f>X34+X40</f>
        <v>0.7325681753100699</v>
      </c>
      <c r="Y41" s="86"/>
      <c r="Z41" s="86"/>
      <c r="AA41" s="81"/>
      <c r="AB41" s="81"/>
      <c r="AC41" s="110">
        <f>AC34+AC40</f>
        <v>0.82134740935672523</v>
      </c>
      <c r="AD41" s="86"/>
      <c r="AE41" s="86"/>
      <c r="AF41" s="84"/>
      <c r="AG41" s="84"/>
      <c r="AH41" s="82" t="e">
        <f>AH34+AH40</f>
        <v>#DIV/0!</v>
      </c>
      <c r="AI41" s="83"/>
      <c r="AJ41" s="83"/>
      <c r="AK41" s="84"/>
      <c r="AL41" s="84"/>
      <c r="AM41" s="82" t="e">
        <f>AM34+AM40</f>
        <v>#DIV/0!</v>
      </c>
      <c r="AN41" s="83"/>
      <c r="AO41" s="83"/>
      <c r="AP41" s="85"/>
      <c r="AQ41" s="85"/>
      <c r="AR41" s="110">
        <f>AR34+AR40</f>
        <v>0.46844016553420931</v>
      </c>
      <c r="AS41" s="86"/>
    </row>
    <row r="42" spans="1:45" x14ac:dyDescent="0.25">
      <c r="AC42" s="39"/>
    </row>
  </sheetData>
  <mergeCells count="26">
    <mergeCell ref="A14:B15"/>
    <mergeCell ref="C14:C16"/>
    <mergeCell ref="D14:P15"/>
    <mergeCell ref="A1:K1"/>
    <mergeCell ref="L1:P1"/>
    <mergeCell ref="A2:P2"/>
    <mergeCell ref="A4:B8"/>
    <mergeCell ref="C4:D8"/>
    <mergeCell ref="H9:K9"/>
    <mergeCell ref="H10:K10"/>
    <mergeCell ref="AP14:AS14"/>
    <mergeCell ref="AP15:AS15"/>
    <mergeCell ref="V14:Z14"/>
    <mergeCell ref="F4:K4"/>
    <mergeCell ref="H5:K5"/>
    <mergeCell ref="H6:K6"/>
    <mergeCell ref="H7:K7"/>
    <mergeCell ref="H8:K8"/>
    <mergeCell ref="Q14:U15"/>
    <mergeCell ref="V15:Z15"/>
    <mergeCell ref="AA15:AE15"/>
    <mergeCell ref="AF15:AJ15"/>
    <mergeCell ref="AK15:AO15"/>
    <mergeCell ref="AK14:AO14"/>
    <mergeCell ref="AF14:AJ14"/>
    <mergeCell ref="AA14:AE14"/>
  </mergeCells>
  <dataValidations count="1">
    <dataValidation allowBlank="1" showInputMessage="1" showErrorMessage="1" error="Escriba un texto " promptTitle="Cualquier contenido" sqref="F17:F33" xr:uid="{00000000-0002-0000-0000-000000000000}"/>
  </dataValidations>
  <pageMargins left="0.7" right="0.7" top="0.75" bottom="0.75" header="0.3" footer="0.3"/>
  <pageSetup paperSize="9" orientation="portrait" r:id="rId1"/>
  <ignoredErrors>
    <ignoredError sqref="M40:P40"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Tunjuelito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Yamile Espinosa Galindo</cp:lastModifiedBy>
  <cp:revision/>
  <dcterms:created xsi:type="dcterms:W3CDTF">2021-01-25T18:44:53Z</dcterms:created>
  <dcterms:modified xsi:type="dcterms:W3CDTF">2021-08-24T21:57:08Z</dcterms:modified>
  <cp:category/>
  <cp:contentStatus/>
</cp:coreProperties>
</file>