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03_Santa Fe/"/>
    </mc:Choice>
  </mc:AlternateContent>
  <xr:revisionPtr revIDLastSave="236" documentId="14_{11765747-0B97-41AA-BC71-F525CCBEBF62}" xr6:coauthVersionLast="47" xr6:coauthVersionMax="47" xr10:uidLastSave="{D86784A7-C5DE-4F2F-80D9-7F985D9B7D54}"/>
  <bookViews>
    <workbookView showSheetTabs="0"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1" i="1" l="1"/>
  <c r="AS42" i="1" s="1"/>
  <c r="AI34" i="1"/>
  <c r="AI41" i="1"/>
  <c r="AH40" i="1"/>
  <c r="AI40" i="1" s="1"/>
  <c r="AR36" i="1"/>
  <c r="AI39" i="1"/>
  <c r="AI37" i="1"/>
  <c r="AI36" i="1"/>
  <c r="AS34" i="1"/>
  <c r="AI33" i="1"/>
  <c r="AI32" i="1"/>
  <c r="AI31" i="1"/>
  <c r="AI30" i="1"/>
  <c r="AI29" i="1"/>
  <c r="AI28" i="1"/>
  <c r="AI27" i="1"/>
  <c r="AI26" i="1"/>
  <c r="AI25" i="1"/>
  <c r="AI24" i="1"/>
  <c r="AI23" i="1"/>
  <c r="AI22" i="1"/>
  <c r="AI21" i="1"/>
  <c r="AI20" i="1"/>
  <c r="AI19" i="1"/>
  <c r="AI42" i="1" l="1"/>
  <c r="AR27" i="1" l="1"/>
  <c r="AR37" i="1"/>
  <c r="X24" i="1" l="1"/>
  <c r="AR26" i="1" l="1"/>
  <c r="AR25" i="1"/>
  <c r="AR24" i="1"/>
  <c r="AQ40" i="1"/>
  <c r="AS40" i="1" s="1"/>
  <c r="AL40" i="1"/>
  <c r="AG40" i="1"/>
  <c r="AB40" i="1"/>
  <c r="AD40" i="1" s="1"/>
  <c r="W40" i="1"/>
  <c r="Y40" i="1" s="1"/>
  <c r="AQ39" i="1"/>
  <c r="AS39" i="1" s="1"/>
  <c r="AL39" i="1"/>
  <c r="AG39" i="1"/>
  <c r="AB39" i="1"/>
  <c r="AD39" i="1" s="1"/>
  <c r="W39" i="1"/>
  <c r="Y39" i="1" s="1"/>
  <c r="AQ38" i="1"/>
  <c r="AS38" i="1" s="1"/>
  <c r="AL38" i="1"/>
  <c r="AG38" i="1"/>
  <c r="AB38" i="1"/>
  <c r="W38" i="1"/>
  <c r="Y38" i="1" s="1"/>
  <c r="AQ37" i="1"/>
  <c r="AS37" i="1" s="1"/>
  <c r="AL37" i="1"/>
  <c r="AG37" i="1"/>
  <c r="AB37" i="1"/>
  <c r="AD37" i="1" s="1"/>
  <c r="W37" i="1"/>
  <c r="AQ36" i="1"/>
  <c r="AS36" i="1" s="1"/>
  <c r="AL36" i="1"/>
  <c r="AG36" i="1"/>
  <c r="AB36" i="1"/>
  <c r="AD36" i="1" s="1"/>
  <c r="W36" i="1"/>
  <c r="Y36" i="1" s="1"/>
  <c r="Y41" i="1" s="1"/>
  <c r="AQ35" i="1"/>
  <c r="AS35" i="1" s="1"/>
  <c r="AL35" i="1"/>
  <c r="AG35" i="1"/>
  <c r="AB35" i="1"/>
  <c r="AD35" i="1" s="1"/>
  <c r="AD41" i="1" s="1"/>
  <c r="W35" i="1"/>
  <c r="P33" i="1"/>
  <c r="P32" i="1"/>
  <c r="AQ32" i="1" s="1"/>
  <c r="P31" i="1"/>
  <c r="AQ31" i="1" s="1"/>
  <c r="P30" i="1"/>
  <c r="AQ30" i="1" s="1"/>
  <c r="P29" i="1"/>
  <c r="AQ29" i="1" s="1"/>
  <c r="P28" i="1"/>
  <c r="AQ28" i="1" s="1"/>
  <c r="P27" i="1"/>
  <c r="AQ27" i="1" s="1"/>
  <c r="AN41" i="1"/>
  <c r="AR33" i="1"/>
  <c r="AL33" i="1"/>
  <c r="AN33" i="1" s="1"/>
  <c r="AG33" i="1"/>
  <c r="AB33" i="1"/>
  <c r="AD33" i="1" s="1"/>
  <c r="W33" i="1"/>
  <c r="Y33" i="1" s="1"/>
  <c r="AQ33" i="1"/>
  <c r="AR32" i="1"/>
  <c r="AL32" i="1"/>
  <c r="AN32" i="1" s="1"/>
  <c r="AG32" i="1"/>
  <c r="AB32" i="1"/>
  <c r="AD32" i="1" s="1"/>
  <c r="W32" i="1"/>
  <c r="Y32" i="1" s="1"/>
  <c r="AR31" i="1"/>
  <c r="AL31" i="1"/>
  <c r="AN31" i="1" s="1"/>
  <c r="AG31" i="1"/>
  <c r="AB31" i="1"/>
  <c r="AD31" i="1" s="1"/>
  <c r="W31" i="1"/>
  <c r="Y31" i="1" s="1"/>
  <c r="AR30" i="1"/>
  <c r="AS30" i="1" s="1"/>
  <c r="AL30" i="1"/>
  <c r="AN30" i="1" s="1"/>
  <c r="AG30" i="1"/>
  <c r="AB30" i="1"/>
  <c r="AD30" i="1" s="1"/>
  <c r="W30" i="1"/>
  <c r="Y30" i="1" s="1"/>
  <c r="AR29" i="1"/>
  <c r="AS29" i="1" s="1"/>
  <c r="AL29" i="1"/>
  <c r="AN29" i="1" s="1"/>
  <c r="AG29" i="1"/>
  <c r="AB29" i="1"/>
  <c r="AD29" i="1" s="1"/>
  <c r="W29" i="1"/>
  <c r="Y29" i="1" s="1"/>
  <c r="AR28" i="1"/>
  <c r="AL28" i="1"/>
  <c r="AN28" i="1" s="1"/>
  <c r="AG28" i="1"/>
  <c r="AB28" i="1"/>
  <c r="AD28" i="1" s="1"/>
  <c r="W28" i="1"/>
  <c r="Y28" i="1" s="1"/>
  <c r="AL27" i="1"/>
  <c r="AN27" i="1"/>
  <c r="AG27" i="1"/>
  <c r="AB27" i="1"/>
  <c r="AD27" i="1" s="1"/>
  <c r="W27" i="1"/>
  <c r="Y27" i="1" s="1"/>
  <c r="AL26" i="1"/>
  <c r="AN26" i="1" s="1"/>
  <c r="AG26" i="1"/>
  <c r="AB26" i="1"/>
  <c r="AD26" i="1" s="1"/>
  <c r="W26" i="1"/>
  <c r="Y26" i="1" s="1"/>
  <c r="P26" i="1"/>
  <c r="AQ26" i="1" s="1"/>
  <c r="AL25" i="1"/>
  <c r="AN25" i="1" s="1"/>
  <c r="AG25" i="1"/>
  <c r="AB25" i="1"/>
  <c r="AD25" i="1" s="1"/>
  <c r="W25" i="1"/>
  <c r="Y25" i="1" s="1"/>
  <c r="P25" i="1"/>
  <c r="AQ25" i="1"/>
  <c r="AL24" i="1"/>
  <c r="AN24" i="1" s="1"/>
  <c r="AG24" i="1"/>
  <c r="AB24" i="1"/>
  <c r="AD24" i="1" s="1"/>
  <c r="W24" i="1"/>
  <c r="Y24" i="1" s="1"/>
  <c r="P24" i="1"/>
  <c r="AQ24" i="1" s="1"/>
  <c r="AL23" i="1"/>
  <c r="AN23" i="1"/>
  <c r="AG23" i="1"/>
  <c r="AB23" i="1"/>
  <c r="AD23" i="1" s="1"/>
  <c r="W23" i="1"/>
  <c r="Y23" i="1" s="1"/>
  <c r="P23" i="1"/>
  <c r="AQ23" i="1" s="1"/>
  <c r="AS23" i="1" s="1"/>
  <c r="AL22" i="1"/>
  <c r="AN22" i="1" s="1"/>
  <c r="AG22" i="1"/>
  <c r="AB22" i="1"/>
  <c r="AD22" i="1" s="1"/>
  <c r="W22" i="1"/>
  <c r="Y22" i="1" s="1"/>
  <c r="P22" i="1"/>
  <c r="AQ22" i="1" s="1"/>
  <c r="AS22" i="1" s="1"/>
  <c r="AS21" i="1"/>
  <c r="AL21" i="1"/>
  <c r="AN21" i="1" s="1"/>
  <c r="AG21" i="1"/>
  <c r="AB21" i="1"/>
  <c r="AD21" i="1" s="1"/>
  <c r="W21" i="1"/>
  <c r="Y21" i="1" s="1"/>
  <c r="P21" i="1"/>
  <c r="AQ21" i="1" s="1"/>
  <c r="AL20" i="1"/>
  <c r="AN20" i="1" s="1"/>
  <c r="AG20" i="1"/>
  <c r="AB20" i="1"/>
  <c r="AD20" i="1" s="1"/>
  <c r="W20" i="1"/>
  <c r="Y20" i="1" s="1"/>
  <c r="P20" i="1"/>
  <c r="AQ20" i="1" s="1"/>
  <c r="AS20" i="1" s="1"/>
  <c r="AS19" i="1"/>
  <c r="AL19" i="1"/>
  <c r="AN19" i="1" s="1"/>
  <c r="AG19" i="1"/>
  <c r="AB19" i="1"/>
  <c r="AD19" i="1" s="1"/>
  <c r="P19" i="1"/>
  <c r="AQ19" i="1" s="1"/>
  <c r="Y34" i="1" l="1"/>
  <c r="Y42" i="1" s="1"/>
  <c r="AS33" i="1"/>
  <c r="AS24" i="1"/>
  <c r="AS27" i="1"/>
  <c r="AS31" i="1"/>
  <c r="AS25" i="1"/>
  <c r="AD34" i="1"/>
  <c r="AD42" i="1" s="1"/>
  <c r="AS28" i="1"/>
  <c r="AS32" i="1"/>
  <c r="AS26" i="1"/>
  <c r="AN34" i="1"/>
  <c r="AN42" i="1" s="1"/>
</calcChain>
</file>

<file path=xl/sharedStrings.xml><?xml version="1.0" encoding="utf-8"?>
<sst xmlns="http://schemas.openxmlformats.org/spreadsheetml/2006/main" count="563" uniqueCount="295">
  <si>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</si>
  <si>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</si>
  <si>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</si>
  <si>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</si>
  <si>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</si>
  <si>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</si>
  <si>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</si>
  <si>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</si>
  <si>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</si>
  <si>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</si>
  <si>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</si>
  <si>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</si>
  <si>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</si>
  <si>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</si>
  <si>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</si>
  <si>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</si>
  <si>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</si>
  <si>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</si>
  <si>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</si>
  <si>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</si>
  <si>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</si>
  <si>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</si>
  <si>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</si>
  <si>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</si>
  <si>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</si>
  <si>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</si>
  <si>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</si>
  <si>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</si>
  <si>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</si>
  <si>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</si>
  <si>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</si>
  <si>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</si>
  <si>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</si>
  <si>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</si>
  <si>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</si>
  <si>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</si>
  <si>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</si>
  <si>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</si>
  <si>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</si>
  <si>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</si>
  <si>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</si>
  <si>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</si>
  <si>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</si>
  <si>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</si>
  <si>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</si>
  <si>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</si>
  <si>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</si>
  <si>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</si>
  <si>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</si>
  <si>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</si>
  <si>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</si>
  <si>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</si>
  <si>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</si>
  <si>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</si>
  <si>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</si>
  <si>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</si>
  <si>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</si>
  <si>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</si>
  <si>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</si>
  <si>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</si>
  <si>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</si>
  <si>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</si>
  <si>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</si>
  <si>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</si>
  <si>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</si>
  <si>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</si>
  <si>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</si>
  <si>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</si>
  <si>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</si>
  <si>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</si>
  <si>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</si>
  <si>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</si>
  <si>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</si>
  <si>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</si>
  <si>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</si>
  <si>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</si>
  <si>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</si>
  <si>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</si>
  <si>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</si>
  <si>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</si>
  <si>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</si>
  <si>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</si>
  <si>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</si>
  <si>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</si>
  <si>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</si>
  <si>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</si>
  <si>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</si>
  <si>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</si>
  <si>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</si>
  <si>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</si>
  <si>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</si>
  <si>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</si>
  <si>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</si>
  <si>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</si>
  <si>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</si>
  <si>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</si>
  <si>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</si>
  <si>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</si>
  <si>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</si>
  <si>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</si>
  <si>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</si>
  <si>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</si>
  <si>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</si>
  <si>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</si>
  <si>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</si>
  <si>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</si>
  <si>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</si>
  <si>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</si>
  <si>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</si>
  <si>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</si>
  <si>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</si>
  <si>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</si>
  <si>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</si>
  <si>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</si>
  <si>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</si>
  <si>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</si>
  <si>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</si>
  <si>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</si>
  <si>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</si>
  <si>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</si>
  <si>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</si>
  <si>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</si>
  <si>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para el cumplimiento de los fallos de cerros orientales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</si>
  <si>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</si>
  <si>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</si>
  <si>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</si>
  <si>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</si>
  <si>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</si>
  <si>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</si>
  <si>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FORMULACIÓN Y SEGUIMIENTO PLANES DE GESTIÓN NIVEL LOCAL
ALCALDÍA LOCAL DE SANTA FE</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</si>
  <si>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</si>
  <si>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</si>
  <si>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 xml:space="preserve">120 </t>
    </r>
    <r>
      <rPr>
        <sz val="11"/>
        <color indexed="8"/>
        <rFont val="Calibri Light"/>
        <family val="2"/>
      </rPr>
      <t xml:space="preserve">operativos de inspección, vigilancia y control en materia de actividad económica </t>
    </r>
  </si>
  <si>
    <r>
      <t xml:space="preserve">Realizar </t>
    </r>
    <r>
      <rPr>
        <b/>
        <sz val="11"/>
        <color theme="1"/>
        <rFont val="Calibri Light"/>
        <family val="1"/>
        <scheme val="major"/>
      </rPr>
      <t>35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</si>
  <si>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</si>
  <si>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</si>
  <si>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</si>
  <si>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</si>
  <si>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</si>
  <si>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</si>
  <si>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</si>
  <si>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</si>
  <si>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</si>
  <si>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</si>
  <si>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</si>
  <si>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</si>
  <si>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</si>
  <si>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</si>
  <si>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</si>
  <si>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</si>
  <si>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</si>
  <si>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</si>
  <si>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</si>
  <si>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</si>
  <si>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</si>
  <si>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</si>
  <si>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</si>
  <si>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</si>
  <si>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</si>
  <si>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</si>
  <si>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</si>
  <si>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</si>
  <si>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</si>
  <si>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</si>
  <si>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</si>
  <si>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</si>
  <si>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</si>
  <si>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</si>
  <si>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</si>
  <si>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</si>
  <si>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</si>
  <si>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</si>
  <si>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</si>
  <si>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</si>
  <si>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</si>
  <si>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</si>
  <si>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</si>
  <si>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</si>
  <si>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</si>
  <si>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</si>
  <si>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</si>
  <si>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</si>
  <si>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</si>
  <si>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</si>
  <si>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</si>
  <si>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</si>
  <si>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</si>
  <si>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(No. de respuestas efectuadas / No. requerimientos instaurados en la vigencia 2022 que deben tener respuesta) X 100</t>
  </si>
  <si>
    <t>N/A</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</si>
  <si>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</si>
  <si>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 resultado de la Alcaldía Local al 31 de diciembre de 2021</t>
  </si>
  <si>
    <r>
      <t xml:space="preserve">Lograr que el </t>
    </r>
    <r>
      <rPr>
        <b/>
        <sz val="11"/>
        <rFont val="Calibri Light"/>
        <family val="2"/>
      </rPr>
      <t>100%</t>
    </r>
    <r>
      <rPr>
        <sz val="11"/>
        <rFont val="Calibri Light"/>
        <family val="2"/>
      </rPr>
      <t xml:space="preserve"> de los contratos celebrados se encuentren en estado ejecución dentro del sistema SIPSE Local. </t>
    </r>
  </si>
  <si>
    <r>
      <t xml:space="preserve">Registrar y actualizar al </t>
    </r>
    <r>
      <rPr>
        <b/>
        <sz val="11"/>
        <rFont val="Calibri Light"/>
        <family val="2"/>
      </rPr>
      <t>100%</t>
    </r>
    <r>
      <rPr>
        <sz val="11"/>
        <rFont val="Calibri Light"/>
        <family val="2"/>
      </rPr>
      <t xml:space="preserve"> la información en los módulos y funcionalidades en producción de SIPSE Local de la vigencia (Módulo de proyectos-Banco de Iniciativas, Módulo de Contratación y Financiero).</t>
    </r>
  </si>
  <si>
    <r>
      <t xml:space="preserve">Realizar </t>
    </r>
    <r>
      <rPr>
        <b/>
        <sz val="11"/>
        <rFont val="Calibri Light"/>
        <family val="2"/>
        <scheme val="major"/>
      </rPr>
      <t>10.800</t>
    </r>
    <r>
      <rPr>
        <sz val="1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</si>
  <si>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rFont val="Calibri Light"/>
        <family val="2"/>
        <scheme val="major"/>
      </rPr>
      <t xml:space="preserve">5.400 </t>
    </r>
    <r>
      <rPr>
        <sz val="11"/>
        <rFont val="Calibri Light"/>
        <family val="2"/>
        <scheme val="major"/>
      </rPr>
      <t xml:space="preserve"> fallos de fondo en primera instancia sobre las actuaciones de policía que se encuentran a cargo de las inspecciones de policía</t>
    </r>
  </si>
  <si>
    <r>
      <t xml:space="preserve">Terminar (archivar) </t>
    </r>
    <r>
      <rPr>
        <b/>
        <sz val="11"/>
        <rFont val="Calibri Light"/>
        <family val="2"/>
        <scheme val="major"/>
      </rPr>
      <t xml:space="preserve">50 </t>
    </r>
    <r>
      <rPr>
        <sz val="11"/>
        <rFont val="Calibri Light"/>
        <family val="2"/>
      </rPr>
      <t>actuaciones administrativas activas</t>
    </r>
  </si>
  <si>
    <r>
      <t xml:space="preserve">Terminar </t>
    </r>
    <r>
      <rPr>
        <b/>
        <sz val="11"/>
        <rFont val="Calibri Light"/>
        <family val="2"/>
        <scheme val="major"/>
      </rPr>
      <t>21</t>
    </r>
    <r>
      <rPr>
        <sz val="11"/>
        <rFont val="Calibri Light"/>
        <family val="2"/>
        <scheme val="major"/>
      </rPr>
      <t xml:space="preserve"> </t>
    </r>
    <r>
      <rPr>
        <sz val="11"/>
        <rFont val="Calibri Light"/>
        <family val="2"/>
      </rPr>
      <t>actuaciones administrativas en primera instancia</t>
    </r>
  </si>
  <si>
    <r>
      <t xml:space="preserve">Realizar </t>
    </r>
    <r>
      <rPr>
        <b/>
        <sz val="11"/>
        <rFont val="Calibri Light"/>
        <family val="2"/>
        <scheme val="major"/>
      </rPr>
      <t>120</t>
    </r>
    <r>
      <rPr>
        <b/>
        <sz val="11"/>
        <rFont val="Calibri Light"/>
        <family val="1"/>
        <scheme val="major"/>
      </rPr>
      <t xml:space="preserve"> </t>
    </r>
    <r>
      <rPr>
        <sz val="11"/>
        <rFont val="Calibri Light"/>
        <family val="2"/>
      </rPr>
      <t>operativos de inspección, vigilancia y control en materia de integridad del espacio público</t>
    </r>
  </si>
  <si>
    <r>
      <t>Girar mínimo el </t>
    </r>
    <r>
      <rPr>
        <b/>
        <sz val="11"/>
        <color theme="1"/>
        <rFont val="Calibri Light"/>
        <family val="2"/>
      </rPr>
      <t>60%</t>
    </r>
    <r>
      <rPr>
        <sz val="11"/>
        <color theme="1"/>
        <rFont val="Calibri Light"/>
        <family val="2"/>
      </rPr>
      <t xml:space="preserve"> del presupuesto comprometido constituido como obligaciones por pagar de la vigencia 2020 y anteriores.
</t>
    </r>
  </si>
  <si>
    <t>Código Formato: PLE-PIN-F018
Versión: 5
Vigencia desde: 31 de enero de 2022
Caso HOLA: 222703</t>
  </si>
  <si>
    <r>
      <t xml:space="preserve">Publicación del plan de gestión aprobado. Caso HOLA: </t>
    </r>
    <r>
      <rPr>
        <b/>
        <sz val="11"/>
        <rFont val="Calibri Light"/>
        <family val="2"/>
      </rPr>
      <t>223353</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</si>
  <si>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</si>
  <si>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</si>
  <si>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</si>
  <si>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</si>
  <si>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</si>
  <si>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</si>
  <si>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28 de abril de 2022</t>
  </si>
  <si>
    <t>No programada para el I trimestre de 2022</t>
  </si>
  <si>
    <t xml:space="preserve">No programada para el I trimestre de 2022. 
En este periodo no se registran datos en razón a que la información oficial de avance en las metas del Plan de Desarrollo Local aún no es publicada por la SDP </t>
  </si>
  <si>
    <t>La alcaldía local realizó el giro acumulado de $1.765.539.362 de los $10.166.005.849 del presupuesto comprometido constituido como obligaciones por pagar de la vigencia 2021. Se logró una ejecución del 17,37%.</t>
  </si>
  <si>
    <t>Repote DGDL</t>
  </si>
  <si>
    <t>Reporte DGP</t>
  </si>
  <si>
    <t>La alcaldía local realizó el giro acumulado de $367.775.238 del presupuesto comprometido por $6.400.748.613 constituido como obligaciones por pagar de la vigencia 2020 y anteriores, lo que representa una ejecución de la meta del 5,75%. Dada la baja ejecución alcanzada, se recomienda emprender acciones para mejorar los resultados.</t>
  </si>
  <si>
    <t xml:space="preserve">La alcaldía local ha comprometido $9.426.209.600 de los $35.586.914.000 constituidos como presupuesto de inversión directa de la vigencia. Se logró la ejecución del 26,49%, lo que representa un cumplimiento al 100% de lo programado para el periodo. </t>
  </si>
  <si>
    <t>La alcaldía local ha realizado del giro acumulado de $3.649.309.321 de los $35.586.914.000 constituidos como Presupuesto disponible de inversión directa de la vigencia, lo que representa una ejecución del 10,25%.</t>
  </si>
  <si>
    <t xml:space="preserve">La alcaldía local ha registrado 148 contratos en SIPSE Local, de los 153 contratos publicados en la plataforma SECOP I y II, lo que representa una ejecución de la meta del 96,73% para el periodo. </t>
  </si>
  <si>
    <t xml:space="preserve">La alcaldía local tiene  148 contratos registrados en SIPSE Local en estado ejecución, de los 148 contratos registrados en SECOP en estado En ejecución o Firmado, lo que representa un nivel de ejecución del 100%.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</si>
  <si>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</si>
  <si>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</si>
  <si>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</si>
  <si>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7 requerimientos ciudadanos recibidos de vigencias anteriores</t>
  </si>
  <si>
    <t>La alcaldía local atendió 208 de los 208 requerimientos ciudadanos recibidos de la vigencia 2022</t>
  </si>
  <si>
    <t>La alcaldía local terminó 7 actuaciones administrativas activas en primera instancia</t>
  </si>
  <si>
    <t>Repote DGDL
http://www.santafe.gov.co/transparencia/presupuesto/ejecucion-presupuestal</t>
  </si>
  <si>
    <t>Reporte PDF.</t>
  </si>
  <si>
    <t>Los 22 iniciativas priorizadas para la vigencia 2022 se encuentran registradas en el aplicativo SIPSE</t>
  </si>
  <si>
    <t xml:space="preserve">Durante el 1er trimestre del año 2022, el área de gestión policiva realizó el archivo de 7 actuaciones administrativas  de fondo, que equivale al 100% de la meta programada. Se logró el cumplimiento total de esta meta,por cuanto se está realizando el proceso de notificación. </t>
  </si>
  <si>
    <t>Durante el 1er trimestre del año 2021, el área de gestión policiva realizó 98 operativos, que equivale a un 327% por encima de la meta programada.
Estos operativos se realizaron cumpliendo con los decretos distritales y naciones frente al COVID 19</t>
  </si>
  <si>
    <t>Actas de operativos.</t>
  </si>
  <si>
    <t>Durante el 1er trimestre del año 2022, el area de gestion policiva realizó 37 operativos, que equivale al 123% sobrepasando la meta programada.</t>
  </si>
  <si>
    <t>Durante el 1er trimestre del año 2022, el area de gestion policiva realizo 13 operativos, que equivale al 186% por encima de la meta programada. Estos operativos se realizaron en virtud del cumplimiento de la accion popular 250002325000200500662 03 Se sobrepaso la meta. teniendo encuenta que hubo algunas solicitudes especiales por la Secretaria de Gobierno.</t>
  </si>
  <si>
    <t>TOTAL METAS TRANSVERSALES (20%)</t>
  </si>
  <si>
    <t>La alcaldía local tiene 12 acciones de mejora abiertas y sin vencimientos</t>
  </si>
  <si>
    <t>Reporte MIMEC</t>
  </si>
  <si>
    <t>Para el primer trimestre de la vigencia 2022, el plan de gestión de la Alcaldía Local alcanzó un nivel de desempeño del 95,33% de acuerdo con lo programado, y del 25,66% acumulado para la vigencia.</t>
  </si>
  <si>
    <t>La alcaldía local presenta un avance de metas PDL acumulado del  20,6% y un avance acumulado de metas entregadas a 31/12/2021 del 16,2% lo que representa una ejecución de la meta plan de gestión del 4,4% para el periodo. Para el segundo trimestre, se registran los datos con corte a 31 de marzo, conforme se estableció en la definición del indicador.</t>
  </si>
  <si>
    <t>Reporte DGDL</t>
  </si>
  <si>
    <t xml:space="preserve">La alcaldía local efectuó giros acumulados por valor de 3.498.854.115 del presupuesto comprometido constituido como obligaciones por pagar de la vigencia 2021, lo que representa una ejecución del 34,48% para el periodo. </t>
  </si>
  <si>
    <t xml:space="preserve">La alcaldía local efectuó giros acumulados por valor de 1.557.639.046 del presupuesto comprometido constituido como obligaciones por pagar de la vigencia 2020 y anteriores, lo que representa una ejecución del 25,84% para el periodo. </t>
  </si>
  <si>
    <t>Para el periodo, se efectuaron compromisos por valor de 9.497.916.234, lo que representa una ejecución del 26,26% del presupuesto de inversión directa de la vigencia 2022.</t>
  </si>
  <si>
    <t>Para el periodo se han realizado giros acumulados por $6.452.758.943 del presupuesto total  disponible de inversión directa de la vigencia, lo que representa una ejecución del 17,84%.</t>
  </si>
  <si>
    <t xml:space="preserve">La alcaldía local realizó el registro de 156 contratos en SIPSE. De acuerdo con el número de contratos publicados en la plataforma SECOP I y II de la vigencia, esto representa una ejecución para el periodo del 100,00%. </t>
  </si>
  <si>
    <t>La alcaldía local realizó el registro en SIPSE de 155 contratos registrados en SECOP en estado En ejecucion o Firmado, lo que representa una ejecución para el periodo del 99,36%. El contrato 91 no han terminado el flujo, se encuentra suscrito y legalizado. Flata cargue de RP</t>
  </si>
  <si>
    <t>La alcaldía local profirió 1244 fallos en primera instancia sobre actuaciones de policía</t>
  </si>
  <si>
    <t>La alcaldía local profirió 1054 fallos de fondo en primera instancia sobre las actuaciones de policía que se encuentran a cargo de las inspecciones de policía</t>
  </si>
  <si>
    <t>La alcaldía local terminó (archivó) 11 actuaciones administrativas activas. Se recomienda emprender acciones para mejorar el desempeño de la meta</t>
  </si>
  <si>
    <t>La alcaldía local terminó (archivó) 1  actuación administrativa en primera instancia. Se recomienda emprender acciones para mejorar el desempeño de la meta</t>
  </si>
  <si>
    <t>La meta presenta una ejecución acumulada del 49,18%</t>
  </si>
  <si>
    <t>33 iniciativas priorizadas para la vigencia 2022 se encuentran registradas en el aplicativo SIPSE en el módulo Banco de Iniciativas, de las cuales 22 fueron priorizadas por votación  y  11  fueron resultado de los acuerdos diferenciales.
Por otra parte, los 28 proyectos de inversión que cuentan con presupuesto para la vigencia 2022 se encuentran conciliados.</t>
  </si>
  <si>
    <t>Reporte SIPSE Banco de iniciativas y proyectos.
Reporte SEGPLAN registro de proyectos.</t>
  </si>
  <si>
    <t xml:space="preserve">Durante el 2 trimestre del año 2022, el área de gestión policiva realizó 114 operativos, que equivale a un 380% por encima de la meta programada.
</t>
  </si>
  <si>
    <t>Durante el 2 trimestre del año 2022, el area de gestion policiva realizó 39 operativos, que equivale al 130% sobrepasando la meta programada.</t>
  </si>
  <si>
    <t>Durante el 2 trimestre del año 2022, el area de gestion policiva realizo 12 operativos, que equivale al 120% por encima de la meta programada. Estos operativos se realizaron en virtud del cumplimiento de la accion popular 250002325000200500662 03 Se sobrepaso la meta. teniendo encuenta que hubo algunas solicitudes especiales por la Secretaria de Gobierno.</t>
  </si>
  <si>
    <t>La calificación se otorga teniendo en cuenta los siguientes parámetros:  
*Inspección ambiental ( ponderación 60%): La Alcaldía obtiene calificación de  97% . 
*Indicadores agua, energía ( ponderación 20%): Información reportada a junio 2022.
* Reporte consumo de papel ( ponderación 10%):  Información reportada a junio 2022
*Reporte ciclistas ( ponderación 10%): información reportada con corte</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</si>
  <si>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</si>
  <si>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</si>
  <si>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</si>
  <si>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http://www.santafe.gov.co/tabla_archivos/107-registros-publicaciones-santa-fe</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</si>
  <si>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</si>
  <si>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</si>
  <si>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</si>
  <si>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</si>
  <si>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</si>
  <si>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29 de julio de 2022</t>
  </si>
  <si>
    <t>Para el segundo trimestre de la vigencia 2022, el plan de gestión de la Alcaldía Local alcanzó un nivel de desempeño del 90,26% de acuerdo con lo programado, y del 52,93% acumulado para la vigencia. De acuerdo con la comunicación de la Dirección de Gestión Policiva, se ajusta la ejecución de las metas 9 y 10 correspondiente al I trimestre de 2022, como resultado del proceso de revisión, depuración y actualización del aplicativo ARCO.</t>
  </si>
  <si>
    <t>La alcaldía local realizó 6855 impulsos procesales en el periodo</t>
  </si>
  <si>
    <t>La alcaldía local profirió 1670 fallos en primera instancia sobre actuaciones de policía</t>
  </si>
  <si>
    <t>La alcaldía local terminó (archivó) 3 actuaciones administrativas activas. Se recomienda emprender acciones para mejorar el desempeño de la meta</t>
  </si>
  <si>
    <t>La alcaldía local terminó (archivó) 6  actuación administrativa en primera instancia. Se recomienda emprender acciones para mejorar el desempeño de la meta</t>
  </si>
  <si>
    <t>La alcaldía local profirió 3.968 fallos de fondo en primera instancia sobre las actuaciones de policía que se encuentran a cargo de las inspecciones de policía</t>
  </si>
  <si>
    <t>La alcaldía local terminó 21 actuaciones administrativas activas</t>
  </si>
  <si>
    <t>La alcaldía local terminó 14 actuaciones administrativas activas en primera instancia</t>
  </si>
  <si>
    <t>La alcaldía local realizó 1981 impulsos procesales sobre las actuaciones de policía que se encuentran a cargo de las inspecciones de policía</t>
  </si>
  <si>
    <t>La alcaldía local realizó 2358 impulsos procesales en el periodo</t>
  </si>
  <si>
    <t>La alcaldía local realizó 11.194  impulsos procesales sobre las actuaciones de policía que se encuentran a cargo de las inspecciones de policía</t>
  </si>
  <si>
    <t xml:space="preserve">La alcaldía local presenta un avance de metas PDL acumulado del  29% con corte al 30 de junio de 2022, que frente al avance de metas entregadas a 31/12/2021 del 16,2%, lo que representa una ejecución de la meta plan de gestión del 12,8% para el periodo. </t>
  </si>
  <si>
    <t xml:space="preserve">La alcaldía local efectuó giros acumulados por valor de $5.302.785.200 del presupuesto comprometido constituido como obligaciones por pagar de la vigencia 2021, lo que representa una ejecución del 52,31% para el periodo. </t>
  </si>
  <si>
    <t xml:space="preserve">La alcaldía local efectuó giros acumulados por valor de $2.281.097.106 del presupuesto comprometido constituido como obligaciones por pagar de la vigencia 2020 y anteriores, lo que representa una ejecución del 37,88% para el periodo. </t>
  </si>
  <si>
    <t>Para el periodo, se efectuaron compromisos por valor de $20.878.214.428, lo que representa una ejecución del 57,1% del presupuesto de inversión directa de la vigencia 2022.</t>
  </si>
  <si>
    <t>Para el periodo se han realizado giros acumulados por $9.162.846.912 del presupuesto total  disponible de inversión directa de la vigencia, lo que representa una ejecución del 25,06%.</t>
  </si>
  <si>
    <t>La alcaldía local realizó el registro de 260 contratos en SIPSE. De acuerdo con el número de contratos publicados en la plataforma SECOP I y II de la vigencia, esto representa una ejecución de la meta para el periodo del 99,24%. Sin cargar contratos 258 y 157</t>
  </si>
  <si>
    <t>La alcaldía local realizó el registro en SIPSE de 251 contratos registrados en SECOP en estado En ejecucion o Firmado, lo que representa una ejecución de la meta para el periodo del 95,8%.  9 contratos se encuentran aún en estado suscrito o legalizado y 2 contratos sin cargar en SIPSE</t>
  </si>
  <si>
    <t>Durante el 3 trimestre del año 2022, el área de gestión policiva realizó 150 operativos, que equivale a un 500% por encima de la meta programada.</t>
  </si>
  <si>
    <t>Durante el 3 trimestre del año 2022, el area de gestion policiva realizó 39 operativos, que equivale al 130% sobrepasando la meta programada.</t>
  </si>
  <si>
    <t>Durante el 3 trimestre del año 2022, el area de gestion policiva realizo 12 operativos, que equivale al 120% por encima de la meta programada. Estos operativos se realizaron en virtud del cumplimiento de la accion popular 250002325000200500662 03 Se sobrepaso la meta. teniendo encuenta que hubo algunas solicitudes especiales por la Secretaria de Gobierno.</t>
  </si>
  <si>
    <t>Se han realizado 362 operativos de inspección, vigilancia y control en materia de integridad del espacio público</t>
  </si>
  <si>
    <t xml:space="preserve">Se han realizado 114 operativos de inspección, vigilancia y control en materia de actividad económica </t>
  </si>
  <si>
    <t>Se han realizado 37 operativos de inspección, vigilancia y control para dar cumplimiento a los fallos de cerros orientales.</t>
  </si>
  <si>
    <t>La meta presenta una ejecución acumulada del 73,79%</t>
  </si>
  <si>
    <t>La meta presenta una ejecución acumulada del 75%</t>
  </si>
  <si>
    <t>Mediante memorando 20221400336623 del 19/10/2022, la Oficina Asesora de Comunicaciones de la SDG reporta el estado de avance en la publicación de información en la página web de la alcaldía local, en el que presenta el link con el reporte detallado sobre estado de cumplimiento por parte de la alcaldía local</t>
  </si>
  <si>
    <t>Mediante comunicación del 13/10/2022, la Subsecretaría de Gestión Institucional presentó el avance en las respuestas efectuadas por la alcaldía local con corte a 30 de septiembre de 2022.</t>
  </si>
  <si>
    <t>Para el tercer trimestre de la vigencia 2022, el plan de gestión de la Alcaldía Local alcanzó un nivel de desempeño del 92,7% de acuerdo con lo programado, y del 74,12% acumulado para la vigencia. De acuerdo con el memorando 20222200324063 de fecha 06/10/2022 de la Dirección de Gestión Policiva, se ajusta la ejecución de la meta de impulsos procesales correspondiente al I y II trimestre de 2022.</t>
  </si>
  <si>
    <t>27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</si>
</sst>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b/>
      <sz val="11"/>
      <name val="Calibri Light"/>
      <family val="1"/>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46">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7" fillId="3" borderId="31" xfId="0" applyFont="1" applyFill="1" applyBorder="1" applyAlignment="1">
      <alignment horizontal="left" vertical="center" wrapText="1"/>
    </xf>
    <xf numFmtId="9" fontId="7" fillId="3" borderId="12" xfId="1"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7" fillId="3" borderId="12" xfId="0"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0" fontId="7" fillId="3" borderId="43" xfId="0" applyFont="1" applyFill="1" applyBorder="1" applyAlignment="1">
      <alignment horizontal="center" vertical="center" wrapText="1"/>
    </xf>
    <xf numFmtId="9" fontId="7" fillId="3" borderId="12" xfId="0" applyNumberFormat="1"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9"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12" xfId="0" applyFont="1" applyFill="1" applyBorder="1" applyAlignment="1" applyProtection="1">
      <alignment horizontal="center" vertical="center" wrapText="1"/>
      <protection hidden="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9" fontId="7" fillId="3" borderId="40"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8"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9"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8" fillId="3" borderId="31" xfId="1" applyNumberFormat="1" applyFont="1" applyFill="1" applyBorder="1" applyAlignment="1">
      <alignment horizontal="center" vertical="center" wrapText="1"/>
    </xf>
    <xf numFmtId="9" fontId="18" fillId="0" borderId="31" xfId="0" applyNumberFormat="1" applyFont="1" applyBorder="1" applyAlignment="1">
      <alignment horizontal="center" vertical="center" wrapText="1"/>
    </xf>
    <xf numFmtId="10" fontId="22" fillId="4" borderId="49" xfId="1"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0" fontId="4" fillId="0" borderId="0" xfId="0" applyFont="1" applyAlignment="1">
      <alignment horizontal="justify" vertical="center" wrapText="1"/>
    </xf>
    <xf numFmtId="9" fontId="4" fillId="3" borderId="31" xfId="1"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vertical="center" wrapText="1"/>
    </xf>
    <xf numFmtId="0" fontId="4" fillId="3" borderId="41" xfId="0" applyFont="1" applyFill="1" applyBorder="1" applyAlignment="1">
      <alignment horizontal="justify" vertical="center" wrapText="1"/>
    </xf>
    <xf numFmtId="0" fontId="7" fillId="3" borderId="41" xfId="0" applyFont="1" applyFill="1" applyBorder="1" applyAlignment="1">
      <alignment horizontal="justify" vertical="center" wrapText="1"/>
    </xf>
    <xf numFmtId="0" fontId="28" fillId="4" borderId="50" xfId="0" applyFont="1" applyFill="1" applyBorder="1" applyAlignment="1">
      <alignment horizontal="justify" vertical="center" wrapText="1"/>
    </xf>
    <xf numFmtId="0" fontId="18" fillId="0" borderId="52" xfId="0" applyFont="1" applyBorder="1" applyAlignment="1">
      <alignment horizontal="justify" vertical="center" wrapText="1"/>
    </xf>
    <xf numFmtId="0" fontId="29"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9" xfId="1" applyNumberFormat="1" applyFont="1" applyFill="1" applyBorder="1" applyAlignment="1">
      <alignment horizontal="center" wrapText="1"/>
    </xf>
    <xf numFmtId="9" fontId="18" fillId="3" borderId="31" xfId="1" applyFont="1" applyFill="1" applyBorder="1" applyAlignment="1">
      <alignment horizontal="justify" vertical="center" wrapText="1"/>
    </xf>
    <xf numFmtId="9" fontId="18" fillId="0" borderId="51" xfId="0" applyNumberFormat="1" applyFont="1" applyBorder="1" applyAlignment="1">
      <alignment horizontal="center" vertical="center" wrapText="1"/>
    </xf>
    <xf numFmtId="0" fontId="29" fillId="4" borderId="47" xfId="0" applyFont="1" applyFill="1" applyBorder="1" applyAlignment="1">
      <alignment wrapText="1"/>
    </xf>
    <xf numFmtId="0" fontId="29" fillId="4" borderId="48" xfId="0" applyFont="1" applyFill="1" applyBorder="1" applyAlignment="1">
      <alignment wrapText="1"/>
    </xf>
    <xf numFmtId="0" fontId="24" fillId="11" borderId="47" xfId="0" applyFont="1" applyFill="1" applyBorder="1" applyAlignment="1">
      <alignment vertical="center" wrapText="1"/>
    </xf>
    <xf numFmtId="0" fontId="24" fillId="11" borderId="48"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wrapText="1"/>
    </xf>
    <xf numFmtId="10" fontId="18" fillId="0" borderId="31" xfId="1" applyNumberFormat="1" applyFont="1" applyFill="1" applyBorder="1" applyAlignment="1">
      <alignment horizontal="center" vertical="center" wrapText="1"/>
    </xf>
    <xf numFmtId="9" fontId="18" fillId="0" borderId="31" xfId="1"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9" fontId="18" fillId="0" borderId="31" xfId="0" applyNumberFormat="1" applyFont="1" applyFill="1" applyBorder="1" applyAlignment="1">
      <alignment horizontal="center" vertical="center" wrapText="1"/>
    </xf>
    <xf numFmtId="0" fontId="18" fillId="0" borderId="24" xfId="0" applyFont="1" applyFill="1" applyBorder="1" applyAlignment="1">
      <alignment wrapText="1"/>
    </xf>
    <xf numFmtId="0" fontId="30" fillId="0" borderId="0" xfId="0" applyFont="1" applyFill="1" applyAlignment="1">
      <alignment wrapText="1"/>
    </xf>
    <xf numFmtId="10" fontId="18" fillId="0" borderId="51" xfId="0" applyNumberFormat="1" applyFont="1" applyBorder="1" applyAlignment="1">
      <alignment horizontal="center" vertical="center" wrapText="1"/>
    </xf>
    <xf numFmtId="0" fontId="18" fillId="0" borderId="51" xfId="0" applyFont="1" applyBorder="1" applyAlignment="1">
      <alignment horizontal="left" vertical="center" wrapText="1"/>
    </xf>
    <xf numFmtId="10" fontId="18" fillId="0" borderId="31"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horizontal="justify" vertical="center" wrapText="1"/>
    </xf>
    <xf numFmtId="0" fontId="5" fillId="0" borderId="0" xfId="0" applyFont="1" applyFill="1" applyAlignment="1">
      <alignment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5" xfId="0" applyNumberFormat="1" applyFont="1" applyBorder="1" applyAlignment="1">
      <alignment horizontal="center" vertical="center"/>
    </xf>
    <xf numFmtId="0" fontId="18" fillId="0" borderId="18" xfId="0" applyFont="1" applyBorder="1" applyAlignment="1">
      <alignment horizontal="center"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9" fontId="18" fillId="0" borderId="35" xfId="0" applyNumberFormat="1" applyFont="1" applyFill="1" applyBorder="1" applyAlignment="1">
      <alignment horizontal="center" vertical="center"/>
    </xf>
    <xf numFmtId="0" fontId="18" fillId="0" borderId="35" xfId="0" applyFont="1" applyBorder="1" applyAlignment="1">
      <alignment horizontal="justify" vertical="center" wrapText="1"/>
    </xf>
    <xf numFmtId="10" fontId="18" fillId="0" borderId="35" xfId="1" applyNumberFormat="1" applyFont="1" applyBorder="1" applyAlignment="1">
      <alignment horizontal="center" vertic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28" fillId="4" borderId="47" xfId="0" applyFont="1" applyFill="1" applyBorder="1" applyAlignment="1">
      <alignment horizontal="center" wrapText="1"/>
    </xf>
    <xf numFmtId="0" fontId="28" fillId="4" borderId="48" xfId="0" applyFont="1" applyFill="1" applyBorder="1" applyAlignment="1">
      <alignment horizontal="center" wrapText="1"/>
    </xf>
    <xf numFmtId="0" fontId="29" fillId="4" borderId="44" xfId="0" applyFont="1" applyFill="1" applyBorder="1" applyAlignment="1">
      <alignment horizontal="center" wrapText="1"/>
    </xf>
    <xf numFmtId="0" fontId="29" fillId="4" borderId="46" xfId="0" applyFont="1" applyFill="1" applyBorder="1" applyAlignment="1">
      <alignment horizontal="center" wrapText="1"/>
    </xf>
    <xf numFmtId="0" fontId="29" fillId="4" borderId="47" xfId="0" applyFont="1" applyFill="1" applyBorder="1" applyAlignment="1">
      <alignment horizontal="center" wrapText="1"/>
    </xf>
    <xf numFmtId="0" fontId="29" fillId="4" borderId="48" xfId="0" applyFont="1" applyFill="1" applyBorder="1" applyAlignment="1">
      <alignment horizontal="center" wrapText="1"/>
    </xf>
    <xf numFmtId="0" fontId="28" fillId="4" borderId="44" xfId="0" applyFont="1" applyFill="1" applyBorder="1" applyAlignment="1">
      <alignment horizontal="center" wrapText="1"/>
    </xf>
    <xf numFmtId="0" fontId="28" fillId="4" borderId="46" xfId="0" applyFont="1" applyFill="1" applyBorder="1" applyAlignment="1">
      <alignment horizont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9" fillId="4" borderId="45" xfId="0" applyFont="1" applyFill="1" applyBorder="1" applyAlignment="1">
      <alignment horizont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8" fillId="4" borderId="45" xfId="0" applyFont="1" applyFill="1" applyBorder="1" applyAlignment="1">
      <alignment horizontal="center" wrapText="1"/>
    </xf>
    <xf numFmtId="1" fontId="28" fillId="4" borderId="44" xfId="0" applyNumberFormat="1" applyFont="1" applyFill="1" applyBorder="1" applyAlignment="1">
      <alignment horizontal="center" wrapText="1"/>
    </xf>
    <xf numFmtId="1" fontId="28"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justify"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2" xfId="0"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zoomScale="70" zoomScaleNormal="70" workbookViewId="0">
      <selection activeCell="F13" sqref="F13"/>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7109375" style="2" customWidth="1"/>
    <col min="24" max="24" width="24.5703125" style="2" customWidth="1"/>
    <col min="25" max="25" width="16.85546875" style="2" customWidth="1"/>
    <col min="26" max="26" width="34" style="154" customWidth="1"/>
    <col min="27" max="27" width="15.7109375" style="154" customWidth="1"/>
    <col min="28" max="28" width="21.85546875" style="2" customWidth="1"/>
    <col min="29" max="29" width="15.7109375" style="2" customWidth="1"/>
    <col min="30" max="30" width="16.42578125" style="2" customWidth="1"/>
    <col min="31" max="31" width="56.42578125" style="2" customWidth="1"/>
    <col min="32" max="32" width="24" style="2" customWidth="1"/>
    <col min="33" max="34" width="16.42578125" style="2" customWidth="1"/>
    <col min="35" max="35" width="15.85546875" style="2" customWidth="1"/>
    <col min="36" max="36" width="48.7109375" style="2" customWidth="1"/>
    <col min="37" max="37" width="17.7109375" style="2"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54" style="154" customWidth="1"/>
    <col min="47" max="47" width="17.5703125" style="2" customWidth="1"/>
    <col min="48" max="48" width="16.28515625" style="2" customWidth="1"/>
    <col min="49" max="16384" width="10.85546875" style="2"/>
  </cols>
  <sheetData>
    <row r="1" spans="1:49" ht="70.5" customHeight="1" x14ac:dyDescent="0.25">
      <c r="A1" s="308" t="s">
        <v>129</v>
      </c>
      <c r="B1" s="309"/>
      <c r="C1" s="309"/>
      <c r="D1" s="309"/>
      <c r="E1" s="309"/>
      <c r="F1" s="309"/>
      <c r="G1" s="309"/>
      <c r="H1" s="309"/>
      <c r="I1" s="309"/>
      <c r="J1" s="309"/>
      <c r="K1" s="309"/>
      <c r="L1" s="309"/>
      <c r="M1" s="310"/>
      <c r="N1" s="311" t="s">
        <v>199</v>
      </c>
      <c r="O1" s="312"/>
      <c r="P1" s="312"/>
      <c r="Q1" s="312"/>
      <c r="R1" s="313"/>
      <c r="S1" s="317"/>
      <c r="T1" s="299"/>
      <c r="U1" s="299"/>
      <c r="V1" s="299"/>
      <c r="W1" s="131"/>
      <c r="X1" s="299"/>
      <c r="Y1" s="299"/>
      <c r="Z1" s="307"/>
      <c r="AA1" s="307"/>
      <c r="AB1" s="299"/>
      <c r="AC1" s="299"/>
      <c r="AD1" s="299"/>
      <c r="AE1" s="299"/>
      <c r="AF1" s="299"/>
      <c r="AG1" s="299"/>
      <c r="AH1" s="299"/>
      <c r="AI1" s="299"/>
      <c r="AJ1" s="299"/>
      <c r="AK1" s="299"/>
      <c r="AL1" s="299"/>
      <c r="AM1" s="299"/>
      <c r="AN1" s="299"/>
      <c r="AO1" s="299"/>
      <c r="AP1" s="299"/>
      <c r="AQ1" s="299"/>
      <c r="AR1" s="299"/>
      <c r="AS1" s="299"/>
      <c r="AT1" s="307"/>
      <c r="AU1" s="299"/>
      <c r="AV1" s="299"/>
      <c r="AW1" s="299"/>
    </row>
    <row r="2" spans="1:49" s="3" customFormat="1" ht="23.45" customHeight="1" x14ac:dyDescent="0.25">
      <c r="A2" s="300"/>
      <c r="B2" s="301"/>
      <c r="C2" s="301"/>
      <c r="D2" s="301"/>
      <c r="E2" s="301"/>
      <c r="F2" s="301"/>
      <c r="G2" s="301"/>
      <c r="H2" s="301"/>
      <c r="I2" s="301"/>
      <c r="J2" s="301"/>
      <c r="K2" s="301"/>
      <c r="L2" s="301"/>
      <c r="M2" s="302"/>
      <c r="N2" s="314"/>
      <c r="O2" s="315"/>
      <c r="P2" s="315"/>
      <c r="Q2" s="315"/>
      <c r="R2" s="316"/>
      <c r="S2" s="317"/>
      <c r="T2" s="299"/>
      <c r="U2" s="299"/>
      <c r="V2" s="299"/>
      <c r="W2" s="131"/>
      <c r="X2" s="299"/>
      <c r="Y2" s="299"/>
      <c r="Z2" s="307"/>
      <c r="AA2" s="307"/>
      <c r="AB2" s="299"/>
      <c r="AC2" s="299"/>
      <c r="AD2" s="299"/>
      <c r="AE2" s="299"/>
      <c r="AF2" s="299"/>
      <c r="AG2" s="299"/>
      <c r="AH2" s="299"/>
      <c r="AI2" s="299"/>
      <c r="AJ2" s="299"/>
      <c r="AK2" s="299"/>
      <c r="AL2" s="299"/>
      <c r="AM2" s="299"/>
      <c r="AN2" s="299"/>
      <c r="AO2" s="299"/>
      <c r="AP2" s="299"/>
      <c r="AQ2" s="299"/>
      <c r="AR2" s="299"/>
      <c r="AS2" s="299"/>
      <c r="AT2" s="307"/>
      <c r="AU2" s="299"/>
      <c r="AV2" s="299"/>
      <c r="AW2" s="299"/>
    </row>
    <row r="3" spans="1:49" ht="15" customHeight="1" x14ac:dyDescent="0.25">
      <c r="A3" s="303"/>
      <c r="B3" s="304"/>
      <c r="C3" s="304"/>
      <c r="D3" s="304"/>
      <c r="E3" s="304"/>
      <c r="F3" s="304"/>
      <c r="G3" s="304"/>
      <c r="H3" s="304"/>
      <c r="I3" s="304"/>
      <c r="J3" s="304"/>
      <c r="K3" s="304"/>
      <c r="L3" s="304"/>
      <c r="M3" s="304"/>
      <c r="N3" s="304"/>
      <c r="O3" s="304"/>
      <c r="P3" s="304"/>
      <c r="Q3" s="304"/>
      <c r="R3" s="304"/>
      <c r="S3" s="4"/>
      <c r="T3" s="4"/>
      <c r="U3" s="4"/>
      <c r="V3" s="4"/>
      <c r="W3" s="4"/>
      <c r="X3" s="4"/>
      <c r="Y3" s="4"/>
      <c r="Z3" s="149"/>
      <c r="AA3" s="149"/>
      <c r="AB3" s="4"/>
      <c r="AC3" s="4"/>
      <c r="AD3" s="4"/>
      <c r="AE3" s="4"/>
      <c r="AF3" s="4"/>
      <c r="AG3" s="4"/>
      <c r="AH3" s="4"/>
      <c r="AI3" s="4"/>
      <c r="AJ3" s="4"/>
      <c r="AK3" s="4"/>
      <c r="AL3" s="4"/>
      <c r="AM3" s="4"/>
      <c r="AN3" s="4"/>
      <c r="AO3" s="4"/>
      <c r="AP3" s="4"/>
      <c r="AQ3" s="4"/>
      <c r="AR3" s="4"/>
      <c r="AS3" s="4"/>
      <c r="AT3" s="149"/>
      <c r="AU3" s="4"/>
      <c r="AV3" s="4"/>
      <c r="AW3" s="4"/>
    </row>
    <row r="4" spans="1:49" ht="15" customHeight="1" x14ac:dyDescent="0.25">
      <c r="A4" s="305" t="s">
        <v>0</v>
      </c>
      <c r="B4" s="306"/>
      <c r="C4" s="306"/>
      <c r="D4" s="306"/>
      <c r="E4" s="306"/>
      <c r="F4" s="306"/>
      <c r="G4" s="306"/>
      <c r="H4" s="306"/>
      <c r="I4" s="306"/>
      <c r="J4" s="306"/>
      <c r="K4" s="306"/>
      <c r="L4" s="306"/>
      <c r="M4" s="306"/>
      <c r="N4" s="306"/>
      <c r="O4" s="306"/>
      <c r="P4" s="306"/>
      <c r="Q4" s="306"/>
      <c r="R4" s="306"/>
      <c r="S4" s="4"/>
      <c r="T4" s="4"/>
      <c r="U4" s="4"/>
      <c r="V4" s="4"/>
      <c r="W4" s="4"/>
      <c r="X4" s="4"/>
      <c r="Y4" s="4"/>
      <c r="Z4" s="149"/>
      <c r="AA4" s="149"/>
      <c r="AB4" s="4"/>
      <c r="AC4" s="4"/>
      <c r="AD4" s="4"/>
      <c r="AE4" s="4"/>
      <c r="AF4" s="4"/>
      <c r="AG4" s="4"/>
      <c r="AH4" s="4"/>
      <c r="AI4" s="4"/>
      <c r="AJ4" s="4"/>
      <c r="AK4" s="4"/>
      <c r="AL4" s="4"/>
      <c r="AM4" s="4"/>
      <c r="AN4" s="4"/>
      <c r="AO4" s="4"/>
      <c r="AP4" s="4"/>
      <c r="AQ4" s="4"/>
      <c r="AR4" s="4"/>
      <c r="AS4" s="4"/>
      <c r="AT4" s="149"/>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31"/>
      <c r="X5" s="131"/>
      <c r="Y5" s="131"/>
      <c r="Z5" s="149"/>
      <c r="AA5" s="149"/>
      <c r="AB5" s="131"/>
      <c r="AC5" s="131"/>
      <c r="AD5" s="131"/>
      <c r="AE5" s="131"/>
      <c r="AF5" s="131"/>
      <c r="AG5" s="131"/>
      <c r="AH5" s="131"/>
      <c r="AI5" s="131"/>
      <c r="AJ5" s="131"/>
      <c r="AK5" s="131"/>
      <c r="AL5" s="131"/>
      <c r="AM5" s="131"/>
      <c r="AN5" s="131"/>
      <c r="AO5" s="131"/>
      <c r="AP5" s="131"/>
      <c r="AQ5" s="131"/>
      <c r="AR5" s="131"/>
      <c r="AS5" s="131"/>
      <c r="AT5" s="149"/>
      <c r="AU5" s="1"/>
      <c r="AV5" s="1"/>
      <c r="AW5" s="1"/>
    </row>
    <row r="6" spans="1:49" ht="15" customHeight="1" x14ac:dyDescent="0.25">
      <c r="A6" s="318" t="s">
        <v>1</v>
      </c>
      <c r="B6" s="319"/>
      <c r="C6" s="320" t="s">
        <v>201</v>
      </c>
      <c r="D6" s="321"/>
      <c r="E6" s="322"/>
      <c r="F6" s="329" t="s">
        <v>2</v>
      </c>
      <c r="G6" s="330"/>
      <c r="H6" s="330"/>
      <c r="I6" s="330"/>
      <c r="J6" s="330"/>
      <c r="K6" s="330"/>
      <c r="L6" s="330"/>
      <c r="M6" s="331"/>
      <c r="N6" s="1"/>
      <c r="O6" s="1"/>
      <c r="P6" s="1"/>
      <c r="Q6" s="1"/>
      <c r="R6" s="1"/>
      <c r="S6" s="1"/>
      <c r="T6" s="1"/>
      <c r="U6" s="1"/>
      <c r="V6" s="1"/>
      <c r="W6" s="131"/>
      <c r="X6" s="131"/>
      <c r="Y6" s="131"/>
      <c r="Z6" s="149"/>
      <c r="AA6" s="149"/>
      <c r="AB6" s="131"/>
      <c r="AC6" s="131"/>
      <c r="AD6" s="131"/>
      <c r="AE6" s="131"/>
      <c r="AF6" s="131"/>
      <c r="AG6" s="131"/>
      <c r="AH6" s="131"/>
      <c r="AI6" s="131"/>
      <c r="AJ6" s="131"/>
      <c r="AK6" s="131"/>
      <c r="AL6" s="131"/>
      <c r="AM6" s="131"/>
      <c r="AN6" s="131"/>
      <c r="AO6" s="131"/>
      <c r="AP6" s="131"/>
      <c r="AQ6" s="131"/>
      <c r="AR6" s="131"/>
      <c r="AS6" s="131"/>
      <c r="AT6" s="149"/>
      <c r="AU6" s="1"/>
      <c r="AV6" s="1"/>
      <c r="AW6" s="1"/>
    </row>
    <row r="7" spans="1:49" ht="15" customHeight="1" x14ac:dyDescent="0.25">
      <c r="A7" s="289"/>
      <c r="B7" s="281"/>
      <c r="C7" s="323"/>
      <c r="D7" s="324"/>
      <c r="E7" s="325"/>
      <c r="F7" s="6" t="s">
        <v>3</v>
      </c>
      <c r="G7" s="332" t="s">
        <v>4</v>
      </c>
      <c r="H7" s="334"/>
      <c r="I7" s="332" t="s">
        <v>5</v>
      </c>
      <c r="J7" s="333"/>
      <c r="K7" s="333"/>
      <c r="L7" s="333"/>
      <c r="M7" s="334"/>
      <c r="N7" s="1"/>
      <c r="O7" s="1"/>
      <c r="P7" s="1"/>
      <c r="Q7" s="1"/>
      <c r="R7" s="1"/>
      <c r="S7" s="1"/>
      <c r="T7" s="1"/>
      <c r="U7" s="1"/>
      <c r="V7" s="1"/>
      <c r="W7" s="131"/>
      <c r="X7" s="131"/>
      <c r="Y7" s="131"/>
      <c r="Z7" s="149"/>
      <c r="AA7" s="149"/>
      <c r="AB7" s="131"/>
      <c r="AC7" s="131"/>
      <c r="AD7" s="131"/>
      <c r="AE7" s="131"/>
      <c r="AF7" s="131"/>
      <c r="AG7" s="131"/>
      <c r="AH7" s="131"/>
      <c r="AI7" s="131"/>
      <c r="AJ7" s="131"/>
      <c r="AK7" s="131"/>
      <c r="AL7" s="131"/>
      <c r="AM7" s="131"/>
      <c r="AN7" s="131"/>
      <c r="AO7" s="131"/>
      <c r="AP7" s="131"/>
      <c r="AQ7" s="131"/>
      <c r="AR7" s="131"/>
      <c r="AS7" s="131"/>
      <c r="AT7" s="149"/>
      <c r="AU7" s="1"/>
      <c r="AV7" s="1"/>
      <c r="AW7" s="1"/>
    </row>
    <row r="8" spans="1:49" ht="15" customHeight="1" x14ac:dyDescent="0.25">
      <c r="A8" s="289"/>
      <c r="B8" s="281"/>
      <c r="C8" s="323"/>
      <c r="D8" s="324"/>
      <c r="E8" s="325"/>
      <c r="F8" s="7">
        <v>1</v>
      </c>
      <c r="G8" s="338" t="s">
        <v>204</v>
      </c>
      <c r="H8" s="339"/>
      <c r="I8" s="335" t="s">
        <v>200</v>
      </c>
      <c r="J8" s="336"/>
      <c r="K8" s="336"/>
      <c r="L8" s="336"/>
      <c r="M8" s="337"/>
      <c r="N8" s="1"/>
      <c r="O8" s="1"/>
      <c r="P8" s="1"/>
      <c r="Q8" s="1"/>
      <c r="R8" s="1"/>
      <c r="S8" s="1"/>
      <c r="T8" s="1"/>
      <c r="U8" s="1"/>
      <c r="V8" s="1"/>
      <c r="W8" s="131"/>
      <c r="X8" s="131"/>
      <c r="Y8" s="131"/>
      <c r="Z8" s="149"/>
      <c r="AA8" s="149"/>
      <c r="AB8" s="131"/>
      <c r="AC8" s="131"/>
      <c r="AD8" s="131"/>
      <c r="AE8" s="131"/>
      <c r="AF8" s="131"/>
      <c r="AG8" s="131"/>
      <c r="AH8" s="131"/>
      <c r="AI8" s="131"/>
      <c r="AJ8" s="131"/>
      <c r="AK8" s="131"/>
      <c r="AL8" s="131"/>
      <c r="AM8" s="131"/>
      <c r="AN8" s="131"/>
      <c r="AO8" s="131"/>
      <c r="AP8" s="131"/>
      <c r="AQ8" s="131"/>
      <c r="AR8" s="131"/>
      <c r="AS8" s="131"/>
      <c r="AT8" s="149"/>
      <c r="AU8" s="1"/>
      <c r="AV8" s="1"/>
      <c r="AW8" s="1"/>
    </row>
    <row r="9" spans="1:49" ht="34.5" customHeight="1" x14ac:dyDescent="0.25">
      <c r="A9" s="289"/>
      <c r="B9" s="281"/>
      <c r="C9" s="323"/>
      <c r="D9" s="324"/>
      <c r="E9" s="325"/>
      <c r="F9" s="130">
        <v>2</v>
      </c>
      <c r="G9" s="340" t="s">
        <v>202</v>
      </c>
      <c r="H9" s="341"/>
      <c r="I9" s="342" t="s">
        <v>203</v>
      </c>
      <c r="J9" s="343"/>
      <c r="K9" s="343"/>
      <c r="L9" s="343"/>
      <c r="M9" s="344"/>
      <c r="N9" s="1"/>
      <c r="O9" s="1"/>
      <c r="P9" s="1"/>
      <c r="Q9" s="1"/>
      <c r="R9" s="1"/>
      <c r="S9" s="1"/>
      <c r="T9" s="1"/>
      <c r="U9" s="1"/>
      <c r="V9" s="1"/>
      <c r="W9" s="131"/>
      <c r="X9" s="131"/>
      <c r="Y9" s="131"/>
      <c r="Z9" s="149"/>
      <c r="AA9" s="149"/>
      <c r="AB9" s="131"/>
      <c r="AC9" s="131"/>
      <c r="AD9" s="131"/>
      <c r="AE9" s="131"/>
      <c r="AF9" s="131"/>
      <c r="AG9" s="131"/>
      <c r="AH9" s="131"/>
      <c r="AI9" s="131"/>
      <c r="AJ9" s="131"/>
      <c r="AK9" s="131"/>
      <c r="AL9" s="131"/>
      <c r="AM9" s="131"/>
      <c r="AN9" s="131"/>
      <c r="AO9" s="131"/>
      <c r="AP9" s="131"/>
      <c r="AQ9" s="131"/>
      <c r="AR9" s="131"/>
      <c r="AS9" s="131"/>
      <c r="AT9" s="149"/>
      <c r="AU9" s="1"/>
      <c r="AV9" s="1"/>
      <c r="AW9" s="1"/>
    </row>
    <row r="10" spans="1:49" ht="34.5" customHeight="1" x14ac:dyDescent="0.25">
      <c r="A10" s="289"/>
      <c r="B10" s="281"/>
      <c r="C10" s="323"/>
      <c r="D10" s="324"/>
      <c r="E10" s="325"/>
      <c r="F10" s="130">
        <v>3</v>
      </c>
      <c r="G10" s="340" t="s">
        <v>205</v>
      </c>
      <c r="H10" s="341"/>
      <c r="I10" s="342" t="s">
        <v>206</v>
      </c>
      <c r="J10" s="343"/>
      <c r="K10" s="343"/>
      <c r="L10" s="343"/>
      <c r="M10" s="344"/>
      <c r="N10" s="129"/>
      <c r="O10" s="129"/>
      <c r="P10" s="129"/>
      <c r="Q10" s="129"/>
      <c r="R10" s="129"/>
      <c r="S10" s="129"/>
      <c r="T10" s="129"/>
      <c r="U10" s="129"/>
      <c r="V10" s="129"/>
      <c r="W10" s="131"/>
      <c r="X10" s="131"/>
      <c r="Y10" s="131"/>
      <c r="Z10" s="149"/>
      <c r="AA10" s="149"/>
      <c r="AB10" s="131"/>
      <c r="AC10" s="131"/>
      <c r="AD10" s="131"/>
      <c r="AE10" s="131"/>
      <c r="AF10" s="131"/>
      <c r="AG10" s="131"/>
      <c r="AH10" s="131"/>
      <c r="AI10" s="131"/>
      <c r="AJ10" s="131"/>
      <c r="AK10" s="131"/>
      <c r="AL10" s="131"/>
      <c r="AM10" s="131"/>
      <c r="AN10" s="131"/>
      <c r="AO10" s="131"/>
      <c r="AP10" s="131"/>
      <c r="AQ10" s="131"/>
      <c r="AR10" s="131"/>
      <c r="AS10" s="131"/>
      <c r="AT10" s="149"/>
      <c r="AU10" s="129"/>
      <c r="AV10" s="129"/>
      <c r="AW10" s="129"/>
    </row>
    <row r="11" spans="1:49" ht="45.75" customHeight="1" x14ac:dyDescent="0.25">
      <c r="A11" s="289"/>
      <c r="B11" s="281"/>
      <c r="C11" s="323"/>
      <c r="D11" s="324"/>
      <c r="E11" s="325"/>
      <c r="F11" s="130">
        <v>4</v>
      </c>
      <c r="G11" s="340" t="s">
        <v>207</v>
      </c>
      <c r="H11" s="341"/>
      <c r="I11" s="345" t="s">
        <v>235</v>
      </c>
      <c r="J11" s="345"/>
      <c r="K11" s="345"/>
      <c r="L11" s="345"/>
      <c r="M11" s="345"/>
      <c r="N11" s="129"/>
      <c r="O11" s="129"/>
      <c r="P11" s="129"/>
      <c r="Q11" s="129"/>
      <c r="R11" s="129"/>
      <c r="S11" s="129"/>
      <c r="T11" s="129"/>
      <c r="U11" s="129"/>
      <c r="V11" s="129"/>
      <c r="W11" s="131"/>
      <c r="X11" s="131"/>
      <c r="Y11" s="131"/>
      <c r="Z11" s="149"/>
      <c r="AA11" s="149"/>
      <c r="AB11" s="131"/>
      <c r="AC11" s="131"/>
      <c r="AD11" s="131"/>
      <c r="AE11" s="131"/>
      <c r="AF11" s="131"/>
      <c r="AG11" s="131"/>
      <c r="AH11" s="131"/>
      <c r="AI11" s="131"/>
      <c r="AJ11" s="131"/>
      <c r="AK11" s="131"/>
      <c r="AL11" s="131"/>
      <c r="AM11" s="131"/>
      <c r="AN11" s="131"/>
      <c r="AO11" s="131"/>
      <c r="AP11" s="131"/>
      <c r="AQ11" s="131"/>
      <c r="AR11" s="131"/>
      <c r="AS11" s="131"/>
      <c r="AT11" s="149"/>
      <c r="AU11" s="129"/>
      <c r="AV11" s="129"/>
      <c r="AW11" s="129"/>
    </row>
    <row r="12" spans="1:49" ht="72.75" customHeight="1" x14ac:dyDescent="0.25">
      <c r="A12" s="291"/>
      <c r="B12" s="283"/>
      <c r="C12" s="326"/>
      <c r="D12" s="327"/>
      <c r="E12" s="328"/>
      <c r="F12" s="130">
        <v>5</v>
      </c>
      <c r="G12" s="340" t="s">
        <v>264</v>
      </c>
      <c r="H12" s="341"/>
      <c r="I12" s="345" t="s">
        <v>265</v>
      </c>
      <c r="J12" s="345"/>
      <c r="K12" s="345"/>
      <c r="L12" s="345"/>
      <c r="M12" s="345"/>
      <c r="N12" s="1"/>
      <c r="O12" s="1"/>
      <c r="P12" s="1"/>
      <c r="Q12" s="1"/>
      <c r="R12" s="1"/>
      <c r="S12" s="1"/>
      <c r="T12" s="1"/>
      <c r="U12" s="1"/>
      <c r="V12" s="1"/>
      <c r="W12" s="131"/>
      <c r="X12" s="131"/>
      <c r="Y12" s="131"/>
      <c r="Z12" s="149"/>
      <c r="AA12" s="149"/>
      <c r="AB12" s="131"/>
      <c r="AC12" s="131"/>
      <c r="AD12" s="131"/>
      <c r="AE12" s="131"/>
      <c r="AF12" s="131"/>
      <c r="AG12" s="131"/>
      <c r="AH12" s="131"/>
      <c r="AI12" s="131"/>
      <c r="AJ12" s="131"/>
      <c r="AK12" s="131"/>
      <c r="AL12" s="131"/>
      <c r="AM12" s="131"/>
      <c r="AN12" s="131"/>
      <c r="AO12" s="131"/>
      <c r="AP12" s="131"/>
      <c r="AQ12" s="131"/>
      <c r="AR12" s="131"/>
      <c r="AS12" s="131"/>
      <c r="AT12" s="149"/>
      <c r="AU12" s="1"/>
      <c r="AV12" s="1"/>
      <c r="AW12" s="1"/>
    </row>
    <row r="13" spans="1:49" s="198" customFormat="1" ht="72.75" customHeight="1" x14ac:dyDescent="0.25">
      <c r="A13" s="194"/>
      <c r="B13" s="194"/>
      <c r="C13" s="195"/>
      <c r="D13" s="195"/>
      <c r="E13" s="195"/>
      <c r="F13" s="130">
        <v>6</v>
      </c>
      <c r="G13" s="340" t="s">
        <v>294</v>
      </c>
      <c r="H13" s="341"/>
      <c r="I13" s="345" t="s">
        <v>293</v>
      </c>
      <c r="J13" s="345"/>
      <c r="K13" s="345"/>
      <c r="L13" s="345"/>
      <c r="M13" s="345"/>
      <c r="N13" s="196"/>
      <c r="O13" s="196"/>
      <c r="P13" s="196"/>
      <c r="Q13" s="196"/>
      <c r="R13" s="196"/>
      <c r="S13" s="196"/>
      <c r="T13" s="196"/>
      <c r="U13" s="196"/>
      <c r="V13" s="196"/>
      <c r="W13" s="196"/>
      <c r="X13" s="196"/>
      <c r="Y13" s="196"/>
      <c r="Z13" s="197"/>
      <c r="AA13" s="197"/>
      <c r="AB13" s="196"/>
      <c r="AC13" s="196"/>
      <c r="AD13" s="196"/>
      <c r="AE13" s="196"/>
      <c r="AF13" s="196"/>
      <c r="AG13" s="196"/>
      <c r="AH13" s="196"/>
      <c r="AI13" s="196"/>
      <c r="AJ13" s="196"/>
      <c r="AK13" s="196"/>
      <c r="AL13" s="196"/>
      <c r="AM13" s="196"/>
      <c r="AN13" s="196"/>
      <c r="AO13" s="196"/>
      <c r="AP13" s="196"/>
      <c r="AQ13" s="196"/>
      <c r="AR13" s="196"/>
      <c r="AS13" s="196"/>
      <c r="AT13" s="197"/>
      <c r="AU13" s="196"/>
      <c r="AV13" s="196"/>
      <c r="AW13" s="196"/>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31"/>
      <c r="X14" s="131"/>
      <c r="Y14" s="131"/>
      <c r="Z14" s="149"/>
      <c r="AA14" s="149"/>
      <c r="AB14" s="131"/>
      <c r="AC14" s="131"/>
      <c r="AD14" s="131"/>
      <c r="AE14" s="131"/>
      <c r="AF14" s="131"/>
      <c r="AG14" s="131"/>
      <c r="AH14" s="131"/>
      <c r="AI14" s="131"/>
      <c r="AJ14" s="131"/>
      <c r="AK14" s="131"/>
      <c r="AL14" s="131"/>
      <c r="AM14" s="131"/>
      <c r="AN14" s="131"/>
      <c r="AO14" s="131"/>
      <c r="AP14" s="131"/>
      <c r="AQ14" s="131"/>
      <c r="AR14" s="131"/>
      <c r="AS14" s="131"/>
      <c r="AT14" s="149"/>
      <c r="AU14" s="1"/>
      <c r="AV14" s="1"/>
      <c r="AW14" s="1"/>
    </row>
    <row r="15" spans="1:49" ht="15" customHeight="1" x14ac:dyDescent="0.25">
      <c r="A15" s="278" t="s">
        <v>6</v>
      </c>
      <c r="B15" s="279"/>
      <c r="C15" s="284" t="s">
        <v>7</v>
      </c>
      <c r="D15" s="287" t="s">
        <v>8</v>
      </c>
      <c r="E15" s="288"/>
      <c r="F15" s="279"/>
      <c r="G15" s="293" t="s">
        <v>9</v>
      </c>
      <c r="H15" s="293"/>
      <c r="I15" s="293"/>
      <c r="J15" s="293"/>
      <c r="K15" s="293"/>
      <c r="L15" s="293"/>
      <c r="M15" s="293"/>
      <c r="N15" s="293"/>
      <c r="O15" s="293"/>
      <c r="P15" s="293"/>
      <c r="Q15" s="294"/>
      <c r="R15" s="255" t="s">
        <v>10</v>
      </c>
      <c r="S15" s="256"/>
      <c r="T15" s="256"/>
      <c r="U15" s="256"/>
      <c r="V15" s="257"/>
      <c r="W15" s="264" t="s">
        <v>11</v>
      </c>
      <c r="X15" s="264"/>
      <c r="Y15" s="264"/>
      <c r="Z15" s="264"/>
      <c r="AA15" s="265"/>
      <c r="AB15" s="266" t="s">
        <v>12</v>
      </c>
      <c r="AC15" s="267"/>
      <c r="AD15" s="267"/>
      <c r="AE15" s="267"/>
      <c r="AF15" s="268"/>
      <c r="AG15" s="269" t="s">
        <v>12</v>
      </c>
      <c r="AH15" s="269"/>
      <c r="AI15" s="269"/>
      <c r="AJ15" s="269"/>
      <c r="AK15" s="270"/>
      <c r="AL15" s="267" t="s">
        <v>12</v>
      </c>
      <c r="AM15" s="267"/>
      <c r="AN15" s="267"/>
      <c r="AO15" s="267"/>
      <c r="AP15" s="268"/>
      <c r="AQ15" s="271" t="s">
        <v>13</v>
      </c>
      <c r="AR15" s="272"/>
      <c r="AS15" s="272"/>
      <c r="AT15" s="273"/>
      <c r="AU15" s="8"/>
    </row>
    <row r="16" spans="1:49" s="9" customFormat="1" x14ac:dyDescent="0.25">
      <c r="A16" s="280"/>
      <c r="B16" s="281"/>
      <c r="C16" s="285"/>
      <c r="D16" s="289"/>
      <c r="E16" s="290"/>
      <c r="F16" s="281"/>
      <c r="G16" s="295"/>
      <c r="H16" s="295"/>
      <c r="I16" s="295"/>
      <c r="J16" s="295"/>
      <c r="K16" s="295"/>
      <c r="L16" s="295"/>
      <c r="M16" s="295"/>
      <c r="N16" s="295"/>
      <c r="O16" s="295"/>
      <c r="P16" s="295"/>
      <c r="Q16" s="296"/>
      <c r="R16" s="258"/>
      <c r="S16" s="259"/>
      <c r="T16" s="259"/>
      <c r="U16" s="259"/>
      <c r="V16" s="260"/>
      <c r="W16" s="274" t="s">
        <v>14</v>
      </c>
      <c r="X16" s="274"/>
      <c r="Y16" s="274"/>
      <c r="Z16" s="274"/>
      <c r="AA16" s="275"/>
      <c r="AB16" s="216" t="s">
        <v>15</v>
      </c>
      <c r="AC16" s="217"/>
      <c r="AD16" s="217"/>
      <c r="AE16" s="217"/>
      <c r="AF16" s="218"/>
      <c r="AG16" s="222" t="s">
        <v>16</v>
      </c>
      <c r="AH16" s="223"/>
      <c r="AI16" s="223"/>
      <c r="AJ16" s="223"/>
      <c r="AK16" s="224"/>
      <c r="AL16" s="216" t="s">
        <v>17</v>
      </c>
      <c r="AM16" s="217"/>
      <c r="AN16" s="217"/>
      <c r="AO16" s="217"/>
      <c r="AP16" s="218"/>
      <c r="AQ16" s="243" t="s">
        <v>18</v>
      </c>
      <c r="AR16" s="244"/>
      <c r="AS16" s="244"/>
      <c r="AT16" s="245"/>
      <c r="AU16" s="8"/>
    </row>
    <row r="17" spans="1:47" s="9" customFormat="1" x14ac:dyDescent="0.25">
      <c r="A17" s="282"/>
      <c r="B17" s="283"/>
      <c r="C17" s="285"/>
      <c r="D17" s="291"/>
      <c r="E17" s="292"/>
      <c r="F17" s="283"/>
      <c r="G17" s="297"/>
      <c r="H17" s="297"/>
      <c r="I17" s="297"/>
      <c r="J17" s="297"/>
      <c r="K17" s="297"/>
      <c r="L17" s="297"/>
      <c r="M17" s="297"/>
      <c r="N17" s="297"/>
      <c r="O17" s="297"/>
      <c r="P17" s="297"/>
      <c r="Q17" s="298"/>
      <c r="R17" s="261"/>
      <c r="S17" s="262"/>
      <c r="T17" s="262"/>
      <c r="U17" s="262"/>
      <c r="V17" s="263"/>
      <c r="W17" s="276"/>
      <c r="X17" s="276"/>
      <c r="Y17" s="276"/>
      <c r="Z17" s="276"/>
      <c r="AA17" s="277"/>
      <c r="AB17" s="219"/>
      <c r="AC17" s="220"/>
      <c r="AD17" s="220"/>
      <c r="AE17" s="220"/>
      <c r="AF17" s="221"/>
      <c r="AG17" s="225"/>
      <c r="AH17" s="226"/>
      <c r="AI17" s="226"/>
      <c r="AJ17" s="226"/>
      <c r="AK17" s="227"/>
      <c r="AL17" s="219"/>
      <c r="AM17" s="220"/>
      <c r="AN17" s="220"/>
      <c r="AO17" s="220"/>
      <c r="AP17" s="221"/>
      <c r="AQ17" s="246"/>
      <c r="AR17" s="247"/>
      <c r="AS17" s="247"/>
      <c r="AT17" s="248"/>
      <c r="AU17" s="8"/>
    </row>
    <row r="18" spans="1:47" s="9" customFormat="1" ht="75.75" thickBot="1" x14ac:dyDescent="0.3">
      <c r="A18" s="10" t="s">
        <v>19</v>
      </c>
      <c r="B18" s="11" t="s">
        <v>20</v>
      </c>
      <c r="C18" s="286"/>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81" customFormat="1" ht="110.25" customHeight="1" x14ac:dyDescent="0.25">
      <c r="A19" s="63">
        <v>4</v>
      </c>
      <c r="B19" s="64" t="s">
        <v>47</v>
      </c>
      <c r="C19" s="65" t="s">
        <v>48</v>
      </c>
      <c r="D19" s="66">
        <v>1</v>
      </c>
      <c r="E19" s="67" t="s">
        <v>130</v>
      </c>
      <c r="F19" s="68" t="s">
        <v>49</v>
      </c>
      <c r="G19" s="69" t="s">
        <v>50</v>
      </c>
      <c r="H19" s="70" t="s">
        <v>51</v>
      </c>
      <c r="I19" s="71" t="s">
        <v>190</v>
      </c>
      <c r="J19" s="66" t="s">
        <v>52</v>
      </c>
      <c r="K19" s="64" t="s">
        <v>53</v>
      </c>
      <c r="L19" s="72">
        <v>0</v>
      </c>
      <c r="M19" s="72">
        <v>0.05</v>
      </c>
      <c r="N19" s="72">
        <v>0.1</v>
      </c>
      <c r="O19" s="72">
        <v>0.2</v>
      </c>
      <c r="P19" s="72">
        <f t="shared" ref="P19:P26" si="0">+O19</f>
        <v>0.2</v>
      </c>
      <c r="Q19" s="73" t="s">
        <v>54</v>
      </c>
      <c r="R19" s="74" t="s">
        <v>55</v>
      </c>
      <c r="S19" s="69" t="s">
        <v>56</v>
      </c>
      <c r="T19" s="64" t="s">
        <v>57</v>
      </c>
      <c r="U19" s="75" t="s">
        <v>59</v>
      </c>
      <c r="V19" s="76" t="s">
        <v>58</v>
      </c>
      <c r="W19" s="77" t="s">
        <v>143</v>
      </c>
      <c r="X19" s="78" t="s">
        <v>143</v>
      </c>
      <c r="Y19" s="78" t="s">
        <v>143</v>
      </c>
      <c r="Z19" s="150" t="s">
        <v>209</v>
      </c>
      <c r="AA19" s="150" t="s">
        <v>143</v>
      </c>
      <c r="AB19" s="77">
        <f t="shared" ref="AB19:AB33" si="1">+M19</f>
        <v>0.05</v>
      </c>
      <c r="AC19" s="144">
        <v>4.3999999999999997E-2</v>
      </c>
      <c r="AD19" s="144">
        <f t="shared" ref="AD19:AD40" si="2">IF(AC19/AB19&gt;100%,100%,AC19/AB19)</f>
        <v>0.87999999999999989</v>
      </c>
      <c r="AE19" s="151" t="s">
        <v>236</v>
      </c>
      <c r="AF19" s="155" t="s">
        <v>237</v>
      </c>
      <c r="AG19" s="77">
        <f t="shared" ref="AG19:AG33" si="3">+N19</f>
        <v>0.1</v>
      </c>
      <c r="AH19" s="144">
        <v>0.128</v>
      </c>
      <c r="AI19" s="144">
        <f t="shared" ref="AI19:AI33" si="4">IF(AH19/AG19&gt;100%,100%,AH19/AG19)</f>
        <v>1</v>
      </c>
      <c r="AJ19" s="151" t="s">
        <v>276</v>
      </c>
      <c r="AK19" s="155" t="s">
        <v>237</v>
      </c>
      <c r="AL19" s="77">
        <f t="shared" ref="AL19:AL33" si="5">+O19</f>
        <v>0.2</v>
      </c>
      <c r="AM19" s="78"/>
      <c r="AN19" s="65">
        <f t="shared" ref="AN19:AN33" si="6">IFERROR((AM19/AL19),0)</f>
        <v>0</v>
      </c>
      <c r="AO19" s="66"/>
      <c r="AP19" s="79"/>
      <c r="AQ19" s="132">
        <f t="shared" ref="AQ19:AQ33" si="7">+P19</f>
        <v>0.2</v>
      </c>
      <c r="AR19" s="144">
        <v>0.128</v>
      </c>
      <c r="AS19" s="65">
        <f t="shared" ref="AS19:AS40" si="8">IF(AR19/AQ19&gt;100%,100%,AR19/AQ19)</f>
        <v>0.64</v>
      </c>
      <c r="AT19" s="151" t="s">
        <v>276</v>
      </c>
      <c r="AU19" s="80"/>
    </row>
    <row r="20" spans="1:47" s="81" customFormat="1" ht="127.5" customHeight="1" x14ac:dyDescent="0.25">
      <c r="A20" s="82">
        <v>4</v>
      </c>
      <c r="B20" s="69" t="s">
        <v>47</v>
      </c>
      <c r="C20" s="72" t="s">
        <v>60</v>
      </c>
      <c r="D20" s="68">
        <v>2</v>
      </c>
      <c r="E20" s="83" t="s">
        <v>61</v>
      </c>
      <c r="F20" s="68" t="s">
        <v>49</v>
      </c>
      <c r="G20" s="83" t="s">
        <v>62</v>
      </c>
      <c r="H20" s="83" t="s">
        <v>63</v>
      </c>
      <c r="I20" s="84">
        <v>0.6</v>
      </c>
      <c r="J20" s="85" t="s">
        <v>52</v>
      </c>
      <c r="K20" s="64" t="s">
        <v>53</v>
      </c>
      <c r="L20" s="86">
        <v>0.12</v>
      </c>
      <c r="M20" s="86">
        <v>0.34</v>
      </c>
      <c r="N20" s="87">
        <v>0.51</v>
      </c>
      <c r="O20" s="87">
        <v>0.68</v>
      </c>
      <c r="P20" s="88">
        <f t="shared" si="0"/>
        <v>0.68</v>
      </c>
      <c r="Q20" s="89" t="s">
        <v>64</v>
      </c>
      <c r="R20" s="90" t="s">
        <v>65</v>
      </c>
      <c r="S20" s="83" t="s">
        <v>66</v>
      </c>
      <c r="T20" s="64" t="s">
        <v>57</v>
      </c>
      <c r="U20" s="91" t="s">
        <v>59</v>
      </c>
      <c r="V20" s="89" t="s">
        <v>67</v>
      </c>
      <c r="W20" s="77">
        <f t="shared" ref="W20:W33" si="9">+L20</f>
        <v>0.12</v>
      </c>
      <c r="X20" s="161">
        <v>0.17369999999999999</v>
      </c>
      <c r="Y20" s="144">
        <f t="shared" ref="Y20:Y40" si="10">IF(X20/W20&gt;100%,100%,X20/W20)</f>
        <v>1</v>
      </c>
      <c r="Z20" s="151" t="s">
        <v>210</v>
      </c>
      <c r="AA20" s="155" t="s">
        <v>224</v>
      </c>
      <c r="AB20" s="77">
        <f t="shared" si="1"/>
        <v>0.34</v>
      </c>
      <c r="AC20" s="144">
        <v>0.3448</v>
      </c>
      <c r="AD20" s="144">
        <f t="shared" si="2"/>
        <v>1</v>
      </c>
      <c r="AE20" s="151" t="s">
        <v>238</v>
      </c>
      <c r="AF20" s="155" t="s">
        <v>237</v>
      </c>
      <c r="AG20" s="77">
        <f t="shared" si="3"/>
        <v>0.51</v>
      </c>
      <c r="AH20" s="144">
        <v>0.52310000000000001</v>
      </c>
      <c r="AI20" s="144">
        <f t="shared" si="4"/>
        <v>1</v>
      </c>
      <c r="AJ20" s="151" t="s">
        <v>277</v>
      </c>
      <c r="AK20" s="155" t="s">
        <v>237</v>
      </c>
      <c r="AL20" s="77">
        <f t="shared" si="5"/>
        <v>0.68</v>
      </c>
      <c r="AM20" s="72"/>
      <c r="AN20" s="65">
        <f t="shared" si="6"/>
        <v>0</v>
      </c>
      <c r="AO20" s="68"/>
      <c r="AP20" s="92"/>
      <c r="AQ20" s="132">
        <f t="shared" si="7"/>
        <v>0.68</v>
      </c>
      <c r="AR20" s="144">
        <v>0.52310000000000001</v>
      </c>
      <c r="AS20" s="162">
        <f t="shared" si="8"/>
        <v>0.76926470588235285</v>
      </c>
      <c r="AT20" s="151" t="s">
        <v>277</v>
      </c>
      <c r="AU20" s="80"/>
    </row>
    <row r="21" spans="1:47" s="81" customFormat="1" ht="189.75" customHeight="1" x14ac:dyDescent="0.25">
      <c r="A21" s="82">
        <v>4</v>
      </c>
      <c r="B21" s="69" t="s">
        <v>47</v>
      </c>
      <c r="C21" s="72" t="s">
        <v>60</v>
      </c>
      <c r="D21" s="68">
        <v>3</v>
      </c>
      <c r="E21" s="83" t="s">
        <v>198</v>
      </c>
      <c r="F21" s="68" t="s">
        <v>49</v>
      </c>
      <c r="G21" s="83" t="s">
        <v>68</v>
      </c>
      <c r="H21" s="83" t="s">
        <v>69</v>
      </c>
      <c r="I21" s="84">
        <v>0.6</v>
      </c>
      <c r="J21" s="85" t="s">
        <v>52</v>
      </c>
      <c r="K21" s="113" t="s">
        <v>53</v>
      </c>
      <c r="L21" s="114">
        <v>0.1</v>
      </c>
      <c r="M21" s="114">
        <v>0.25</v>
      </c>
      <c r="N21" s="114">
        <v>0.45</v>
      </c>
      <c r="O21" s="114">
        <v>0.6</v>
      </c>
      <c r="P21" s="114">
        <f t="shared" si="0"/>
        <v>0.6</v>
      </c>
      <c r="Q21" s="89" t="s">
        <v>64</v>
      </c>
      <c r="R21" s="90" t="s">
        <v>65</v>
      </c>
      <c r="S21" s="83" t="s">
        <v>66</v>
      </c>
      <c r="T21" s="64" t="s">
        <v>57</v>
      </c>
      <c r="U21" s="91" t="s">
        <v>59</v>
      </c>
      <c r="V21" s="89" t="s">
        <v>67</v>
      </c>
      <c r="W21" s="77">
        <f t="shared" si="9"/>
        <v>0.1</v>
      </c>
      <c r="X21" s="161">
        <v>5.7500000000000002E-2</v>
      </c>
      <c r="Y21" s="144">
        <f t="shared" si="10"/>
        <v>0.57499999999999996</v>
      </c>
      <c r="Z21" s="151" t="s">
        <v>213</v>
      </c>
      <c r="AA21" s="155" t="s">
        <v>224</v>
      </c>
      <c r="AB21" s="77">
        <f t="shared" si="1"/>
        <v>0.25</v>
      </c>
      <c r="AC21" s="144">
        <v>0.25840000000000002</v>
      </c>
      <c r="AD21" s="144">
        <f t="shared" si="2"/>
        <v>1</v>
      </c>
      <c r="AE21" s="151" t="s">
        <v>239</v>
      </c>
      <c r="AF21" s="155" t="s">
        <v>237</v>
      </c>
      <c r="AG21" s="77">
        <f t="shared" si="3"/>
        <v>0.45</v>
      </c>
      <c r="AH21" s="144">
        <v>0.37880000000000003</v>
      </c>
      <c r="AI21" s="144">
        <f t="shared" si="4"/>
        <v>0.84177777777777785</v>
      </c>
      <c r="AJ21" s="151" t="s">
        <v>278</v>
      </c>
      <c r="AK21" s="155" t="s">
        <v>237</v>
      </c>
      <c r="AL21" s="77">
        <f t="shared" si="5"/>
        <v>0.6</v>
      </c>
      <c r="AM21" s="72"/>
      <c r="AN21" s="65">
        <f t="shared" si="6"/>
        <v>0</v>
      </c>
      <c r="AO21" s="68"/>
      <c r="AP21" s="92"/>
      <c r="AQ21" s="132">
        <f t="shared" si="7"/>
        <v>0.6</v>
      </c>
      <c r="AR21" s="144">
        <v>0.37880000000000003</v>
      </c>
      <c r="AS21" s="162">
        <f t="shared" si="8"/>
        <v>0.63133333333333341</v>
      </c>
      <c r="AT21" s="151" t="s">
        <v>278</v>
      </c>
      <c r="AU21" s="80"/>
    </row>
    <row r="22" spans="1:47" s="81" customFormat="1" ht="134.25" customHeight="1" x14ac:dyDescent="0.25">
      <c r="A22" s="82">
        <v>4</v>
      </c>
      <c r="B22" s="69" t="s">
        <v>47</v>
      </c>
      <c r="C22" s="72" t="s">
        <v>60</v>
      </c>
      <c r="D22" s="68">
        <v>4</v>
      </c>
      <c r="E22" s="83" t="s">
        <v>127</v>
      </c>
      <c r="F22" s="68" t="s">
        <v>49</v>
      </c>
      <c r="G22" s="83" t="s">
        <v>70</v>
      </c>
      <c r="H22" s="83" t="s">
        <v>71</v>
      </c>
      <c r="I22" s="93">
        <v>0.96489999999999998</v>
      </c>
      <c r="J22" s="85" t="s">
        <v>52</v>
      </c>
      <c r="K22" s="113" t="s">
        <v>53</v>
      </c>
      <c r="L22" s="114">
        <v>0.2</v>
      </c>
      <c r="M22" s="114">
        <v>0.4</v>
      </c>
      <c r="N22" s="114">
        <v>0.6</v>
      </c>
      <c r="O22" s="114">
        <v>0.95</v>
      </c>
      <c r="P22" s="114">
        <f t="shared" si="0"/>
        <v>0.95</v>
      </c>
      <c r="Q22" s="89" t="s">
        <v>64</v>
      </c>
      <c r="R22" s="90" t="s">
        <v>65</v>
      </c>
      <c r="S22" s="83" t="s">
        <v>66</v>
      </c>
      <c r="T22" s="64" t="s">
        <v>57</v>
      </c>
      <c r="U22" s="91" t="s">
        <v>59</v>
      </c>
      <c r="V22" s="89" t="s">
        <v>72</v>
      </c>
      <c r="W22" s="77">
        <f t="shared" si="9"/>
        <v>0.2</v>
      </c>
      <c r="X22" s="161">
        <v>0.26490000000000002</v>
      </c>
      <c r="Y22" s="144">
        <f t="shared" si="10"/>
        <v>1</v>
      </c>
      <c r="Z22" s="151" t="s">
        <v>214</v>
      </c>
      <c r="AA22" s="155" t="s">
        <v>224</v>
      </c>
      <c r="AB22" s="77">
        <f t="shared" si="1"/>
        <v>0.4</v>
      </c>
      <c r="AC22" s="144">
        <v>0.2626</v>
      </c>
      <c r="AD22" s="144">
        <f t="shared" si="2"/>
        <v>0.65649999999999997</v>
      </c>
      <c r="AE22" s="151" t="s">
        <v>240</v>
      </c>
      <c r="AF22" s="155" t="s">
        <v>237</v>
      </c>
      <c r="AG22" s="77">
        <f t="shared" si="3"/>
        <v>0.6</v>
      </c>
      <c r="AH22" s="144">
        <v>0.57099999999999995</v>
      </c>
      <c r="AI22" s="144">
        <f t="shared" si="4"/>
        <v>0.95166666666666666</v>
      </c>
      <c r="AJ22" s="151" t="s">
        <v>279</v>
      </c>
      <c r="AK22" s="155" t="s">
        <v>237</v>
      </c>
      <c r="AL22" s="77">
        <f t="shared" si="5"/>
        <v>0.95</v>
      </c>
      <c r="AM22" s="72"/>
      <c r="AN22" s="65">
        <f t="shared" si="6"/>
        <v>0</v>
      </c>
      <c r="AO22" s="68"/>
      <c r="AP22" s="92"/>
      <c r="AQ22" s="132">
        <f t="shared" si="7"/>
        <v>0.95</v>
      </c>
      <c r="AR22" s="144">
        <v>0.57099999999999995</v>
      </c>
      <c r="AS22" s="162">
        <f t="shared" si="8"/>
        <v>0.60105263157894739</v>
      </c>
      <c r="AT22" s="151" t="s">
        <v>279</v>
      </c>
      <c r="AU22" s="80"/>
    </row>
    <row r="23" spans="1:47" s="81" customFormat="1" ht="121.5" customHeight="1" x14ac:dyDescent="0.25">
      <c r="A23" s="82">
        <v>4</v>
      </c>
      <c r="B23" s="69" t="s">
        <v>47</v>
      </c>
      <c r="C23" s="72" t="s">
        <v>60</v>
      </c>
      <c r="D23" s="68">
        <v>5</v>
      </c>
      <c r="E23" s="69" t="s">
        <v>128</v>
      </c>
      <c r="F23" s="68" t="s">
        <v>49</v>
      </c>
      <c r="G23" s="69" t="s">
        <v>73</v>
      </c>
      <c r="H23" s="69" t="s">
        <v>74</v>
      </c>
      <c r="I23" s="88">
        <v>0.25</v>
      </c>
      <c r="J23" s="68" t="s">
        <v>52</v>
      </c>
      <c r="K23" s="113" t="s">
        <v>53</v>
      </c>
      <c r="L23" s="114">
        <v>0.08</v>
      </c>
      <c r="M23" s="114">
        <v>0.2</v>
      </c>
      <c r="N23" s="114">
        <v>0.3</v>
      </c>
      <c r="O23" s="114">
        <v>0.45</v>
      </c>
      <c r="P23" s="114">
        <f t="shared" si="0"/>
        <v>0.45</v>
      </c>
      <c r="Q23" s="73" t="s">
        <v>64</v>
      </c>
      <c r="R23" s="74" t="s">
        <v>65</v>
      </c>
      <c r="S23" s="83" t="s">
        <v>66</v>
      </c>
      <c r="T23" s="64" t="s">
        <v>57</v>
      </c>
      <c r="U23" s="91" t="s">
        <v>59</v>
      </c>
      <c r="V23" s="89" t="s">
        <v>72</v>
      </c>
      <c r="W23" s="77">
        <f t="shared" si="9"/>
        <v>0.08</v>
      </c>
      <c r="X23" s="161">
        <v>0.10249999999999999</v>
      </c>
      <c r="Y23" s="144">
        <f t="shared" si="10"/>
        <v>1</v>
      </c>
      <c r="Z23" s="151" t="s">
        <v>215</v>
      </c>
      <c r="AA23" s="155" t="s">
        <v>224</v>
      </c>
      <c r="AB23" s="77">
        <f t="shared" si="1"/>
        <v>0.2</v>
      </c>
      <c r="AC23" s="144">
        <v>0.1784</v>
      </c>
      <c r="AD23" s="144">
        <f t="shared" si="2"/>
        <v>0.89200000000000002</v>
      </c>
      <c r="AE23" s="151" t="s">
        <v>241</v>
      </c>
      <c r="AF23" s="155" t="s">
        <v>237</v>
      </c>
      <c r="AG23" s="77">
        <f t="shared" si="3"/>
        <v>0.3</v>
      </c>
      <c r="AH23" s="144">
        <v>0.25059999999999999</v>
      </c>
      <c r="AI23" s="144">
        <f t="shared" si="4"/>
        <v>0.83533333333333337</v>
      </c>
      <c r="AJ23" s="151" t="s">
        <v>280</v>
      </c>
      <c r="AK23" s="155" t="s">
        <v>237</v>
      </c>
      <c r="AL23" s="77">
        <f t="shared" si="5"/>
        <v>0.45</v>
      </c>
      <c r="AM23" s="72"/>
      <c r="AN23" s="65">
        <f t="shared" si="6"/>
        <v>0</v>
      </c>
      <c r="AO23" s="68"/>
      <c r="AP23" s="92"/>
      <c r="AQ23" s="132">
        <f t="shared" si="7"/>
        <v>0.45</v>
      </c>
      <c r="AR23" s="144">
        <v>0.25059999999999999</v>
      </c>
      <c r="AS23" s="162">
        <f t="shared" si="8"/>
        <v>0.55688888888888888</v>
      </c>
      <c r="AT23" s="151" t="s">
        <v>280</v>
      </c>
      <c r="AU23" s="80"/>
    </row>
    <row r="24" spans="1:47" s="81" customFormat="1" ht="129" customHeight="1" x14ac:dyDescent="0.25">
      <c r="A24" s="82">
        <v>4</v>
      </c>
      <c r="B24" s="69" t="s">
        <v>47</v>
      </c>
      <c r="C24" s="72" t="s">
        <v>60</v>
      </c>
      <c r="D24" s="68">
        <v>6</v>
      </c>
      <c r="E24" s="83" t="s">
        <v>131</v>
      </c>
      <c r="F24" s="85" t="s">
        <v>75</v>
      </c>
      <c r="G24" s="83" t="s">
        <v>76</v>
      </c>
      <c r="H24" s="83" t="s">
        <v>77</v>
      </c>
      <c r="I24" s="84">
        <v>0.95</v>
      </c>
      <c r="J24" s="85" t="s">
        <v>78</v>
      </c>
      <c r="K24" s="113" t="s">
        <v>53</v>
      </c>
      <c r="L24" s="114">
        <v>0.98</v>
      </c>
      <c r="M24" s="114">
        <v>0.98</v>
      </c>
      <c r="N24" s="114">
        <v>0.98</v>
      </c>
      <c r="O24" s="114">
        <v>0.98</v>
      </c>
      <c r="P24" s="114">
        <f t="shared" si="0"/>
        <v>0.98</v>
      </c>
      <c r="Q24" s="89" t="s">
        <v>64</v>
      </c>
      <c r="R24" s="90" t="s">
        <v>79</v>
      </c>
      <c r="S24" s="83" t="s">
        <v>80</v>
      </c>
      <c r="T24" s="64" t="s">
        <v>57</v>
      </c>
      <c r="U24" s="91" t="s">
        <v>59</v>
      </c>
      <c r="V24" s="94" t="s">
        <v>81</v>
      </c>
      <c r="W24" s="77">
        <f t="shared" si="9"/>
        <v>0.98</v>
      </c>
      <c r="X24" s="161">
        <f>(148/153)</f>
        <v>0.9673202614379085</v>
      </c>
      <c r="Y24" s="144">
        <f t="shared" si="10"/>
        <v>0.987061491263172</v>
      </c>
      <c r="Z24" s="151" t="s">
        <v>216</v>
      </c>
      <c r="AA24" s="155" t="s">
        <v>211</v>
      </c>
      <c r="AB24" s="77">
        <f t="shared" si="1"/>
        <v>0.98</v>
      </c>
      <c r="AC24" s="144">
        <v>1</v>
      </c>
      <c r="AD24" s="144">
        <f t="shared" si="2"/>
        <v>1</v>
      </c>
      <c r="AE24" s="151" t="s">
        <v>242</v>
      </c>
      <c r="AF24" s="155" t="s">
        <v>237</v>
      </c>
      <c r="AG24" s="77">
        <f t="shared" si="3"/>
        <v>0.98</v>
      </c>
      <c r="AH24" s="161">
        <v>0.99239999999999995</v>
      </c>
      <c r="AI24" s="144">
        <f t="shared" si="4"/>
        <v>1</v>
      </c>
      <c r="AJ24" s="151" t="s">
        <v>281</v>
      </c>
      <c r="AK24" s="155" t="s">
        <v>237</v>
      </c>
      <c r="AL24" s="77">
        <f t="shared" si="5"/>
        <v>0.98</v>
      </c>
      <c r="AM24" s="72">
        <v>0</v>
      </c>
      <c r="AN24" s="65">
        <f t="shared" si="6"/>
        <v>0</v>
      </c>
      <c r="AO24" s="68"/>
      <c r="AP24" s="92"/>
      <c r="AQ24" s="132">
        <f t="shared" si="7"/>
        <v>0.98</v>
      </c>
      <c r="AR24" s="144">
        <f>AVERAGE(X24,AC24,AH24,AM24)</f>
        <v>0.73993006535947714</v>
      </c>
      <c r="AS24" s="162">
        <f t="shared" si="8"/>
        <v>0.75503067893824194</v>
      </c>
      <c r="AT24" s="155" t="s">
        <v>248</v>
      </c>
      <c r="AU24" s="80"/>
    </row>
    <row r="25" spans="1:47" s="125" customFormat="1" ht="126.75" customHeight="1" x14ac:dyDescent="0.25">
      <c r="A25" s="119">
        <v>4</v>
      </c>
      <c r="B25" s="67" t="s">
        <v>47</v>
      </c>
      <c r="C25" s="114" t="s">
        <v>60</v>
      </c>
      <c r="D25" s="117">
        <v>7</v>
      </c>
      <c r="E25" s="95" t="s">
        <v>191</v>
      </c>
      <c r="F25" s="117" t="s">
        <v>49</v>
      </c>
      <c r="G25" s="95" t="s">
        <v>82</v>
      </c>
      <c r="H25" s="95" t="s">
        <v>83</v>
      </c>
      <c r="I25" s="120">
        <v>1</v>
      </c>
      <c r="J25" s="121" t="s">
        <v>78</v>
      </c>
      <c r="K25" s="113" t="s">
        <v>53</v>
      </c>
      <c r="L25" s="115">
        <v>1</v>
      </c>
      <c r="M25" s="115">
        <v>1</v>
      </c>
      <c r="N25" s="115">
        <v>1</v>
      </c>
      <c r="O25" s="115">
        <v>1</v>
      </c>
      <c r="P25" s="115">
        <f t="shared" si="0"/>
        <v>1</v>
      </c>
      <c r="Q25" s="94" t="s">
        <v>64</v>
      </c>
      <c r="R25" s="96" t="s">
        <v>79</v>
      </c>
      <c r="S25" s="95" t="s">
        <v>84</v>
      </c>
      <c r="T25" s="113" t="s">
        <v>57</v>
      </c>
      <c r="U25" s="67" t="s">
        <v>59</v>
      </c>
      <c r="V25" s="94" t="s">
        <v>85</v>
      </c>
      <c r="W25" s="122">
        <f t="shared" si="9"/>
        <v>1</v>
      </c>
      <c r="X25" s="114">
        <v>1</v>
      </c>
      <c r="Y25" s="144">
        <f t="shared" si="10"/>
        <v>1</v>
      </c>
      <c r="Z25" s="152" t="s">
        <v>217</v>
      </c>
      <c r="AA25" s="155" t="s">
        <v>211</v>
      </c>
      <c r="AB25" s="122">
        <f t="shared" si="1"/>
        <v>1</v>
      </c>
      <c r="AC25" s="144">
        <v>0.99360000000000004</v>
      </c>
      <c r="AD25" s="144">
        <f t="shared" si="2"/>
        <v>0.99360000000000004</v>
      </c>
      <c r="AE25" s="151" t="s">
        <v>243</v>
      </c>
      <c r="AF25" s="155" t="s">
        <v>237</v>
      </c>
      <c r="AG25" s="122">
        <f t="shared" si="3"/>
        <v>1</v>
      </c>
      <c r="AH25" s="161">
        <v>0.95799999999999996</v>
      </c>
      <c r="AI25" s="144">
        <f t="shared" si="4"/>
        <v>0.95799999999999996</v>
      </c>
      <c r="AJ25" s="151" t="s">
        <v>282</v>
      </c>
      <c r="AK25" s="155" t="s">
        <v>237</v>
      </c>
      <c r="AL25" s="122">
        <f t="shared" si="5"/>
        <v>1</v>
      </c>
      <c r="AM25" s="72">
        <v>0</v>
      </c>
      <c r="AN25" s="133">
        <f t="shared" si="6"/>
        <v>0</v>
      </c>
      <c r="AO25" s="117"/>
      <c r="AP25" s="123"/>
      <c r="AQ25" s="134">
        <f t="shared" si="7"/>
        <v>1</v>
      </c>
      <c r="AR25" s="144">
        <f t="shared" ref="AR25:AR26" si="11">AVERAGE(X25,AC25,AH25,AM25)</f>
        <v>0.7379</v>
      </c>
      <c r="AS25" s="162">
        <f t="shared" si="8"/>
        <v>0.7379</v>
      </c>
      <c r="AT25" s="155" t="s">
        <v>289</v>
      </c>
      <c r="AU25" s="124"/>
    </row>
    <row r="26" spans="1:47" s="125" customFormat="1" ht="88.5" customHeight="1" x14ac:dyDescent="0.25">
      <c r="A26" s="119">
        <v>4</v>
      </c>
      <c r="B26" s="67" t="s">
        <v>47</v>
      </c>
      <c r="C26" s="114" t="s">
        <v>60</v>
      </c>
      <c r="D26" s="117">
        <v>8</v>
      </c>
      <c r="E26" s="95" t="s">
        <v>192</v>
      </c>
      <c r="F26" s="117" t="s">
        <v>49</v>
      </c>
      <c r="G26" s="95" t="s">
        <v>86</v>
      </c>
      <c r="H26" s="95" t="s">
        <v>87</v>
      </c>
      <c r="I26" s="120">
        <v>0.95</v>
      </c>
      <c r="J26" s="121" t="s">
        <v>78</v>
      </c>
      <c r="K26" s="113" t="s">
        <v>53</v>
      </c>
      <c r="L26" s="115">
        <v>0.95</v>
      </c>
      <c r="M26" s="115">
        <v>1</v>
      </c>
      <c r="N26" s="115">
        <v>1</v>
      </c>
      <c r="O26" s="115">
        <v>1</v>
      </c>
      <c r="P26" s="115">
        <f t="shared" si="0"/>
        <v>1</v>
      </c>
      <c r="Q26" s="94" t="s">
        <v>64</v>
      </c>
      <c r="R26" s="96" t="s">
        <v>88</v>
      </c>
      <c r="S26" s="95" t="s">
        <v>84</v>
      </c>
      <c r="T26" s="113" t="s">
        <v>57</v>
      </c>
      <c r="U26" s="67" t="s">
        <v>89</v>
      </c>
      <c r="V26" s="94" t="s">
        <v>84</v>
      </c>
      <c r="W26" s="122">
        <f t="shared" si="9"/>
        <v>0.95</v>
      </c>
      <c r="X26" s="114">
        <v>1</v>
      </c>
      <c r="Y26" s="144">
        <f t="shared" si="10"/>
        <v>1</v>
      </c>
      <c r="Z26" s="152" t="s">
        <v>226</v>
      </c>
      <c r="AA26" s="156" t="s">
        <v>225</v>
      </c>
      <c r="AB26" s="122">
        <f t="shared" si="1"/>
        <v>1</v>
      </c>
      <c r="AC26" s="144">
        <v>1</v>
      </c>
      <c r="AD26" s="144">
        <f t="shared" si="2"/>
        <v>1</v>
      </c>
      <c r="AE26" s="151" t="s">
        <v>249</v>
      </c>
      <c r="AF26" s="155" t="s">
        <v>250</v>
      </c>
      <c r="AG26" s="122">
        <f t="shared" si="3"/>
        <v>1</v>
      </c>
      <c r="AH26" s="72">
        <v>1</v>
      </c>
      <c r="AI26" s="144">
        <f t="shared" si="4"/>
        <v>1</v>
      </c>
      <c r="AJ26" s="151" t="s">
        <v>249</v>
      </c>
      <c r="AK26" s="155" t="s">
        <v>250</v>
      </c>
      <c r="AL26" s="122">
        <f t="shared" si="5"/>
        <v>1</v>
      </c>
      <c r="AM26" s="72">
        <v>0</v>
      </c>
      <c r="AN26" s="133">
        <f t="shared" si="6"/>
        <v>0</v>
      </c>
      <c r="AO26" s="117"/>
      <c r="AP26" s="123"/>
      <c r="AQ26" s="134">
        <f t="shared" si="7"/>
        <v>1</v>
      </c>
      <c r="AR26" s="144">
        <f t="shared" si="11"/>
        <v>0.75</v>
      </c>
      <c r="AS26" s="162">
        <f t="shared" si="8"/>
        <v>0.75</v>
      </c>
      <c r="AT26" s="155" t="s">
        <v>290</v>
      </c>
      <c r="AU26" s="124"/>
    </row>
    <row r="27" spans="1:47" s="125" customFormat="1" ht="88.5" customHeight="1" x14ac:dyDescent="0.25">
      <c r="A27" s="119">
        <v>4</v>
      </c>
      <c r="B27" s="67" t="s">
        <v>47</v>
      </c>
      <c r="C27" s="117" t="s">
        <v>90</v>
      </c>
      <c r="D27" s="117">
        <v>9</v>
      </c>
      <c r="E27" s="116" t="s">
        <v>193</v>
      </c>
      <c r="F27" s="121" t="s">
        <v>75</v>
      </c>
      <c r="G27" s="116" t="s">
        <v>91</v>
      </c>
      <c r="H27" s="116" t="s">
        <v>92</v>
      </c>
      <c r="I27" s="117" t="s">
        <v>93</v>
      </c>
      <c r="J27" s="126" t="s">
        <v>94</v>
      </c>
      <c r="K27" s="116" t="s">
        <v>95</v>
      </c>
      <c r="L27" s="117">
        <v>2700</v>
      </c>
      <c r="M27" s="117">
        <v>2700</v>
      </c>
      <c r="N27" s="117">
        <v>2700</v>
      </c>
      <c r="O27" s="117">
        <v>2700</v>
      </c>
      <c r="P27" s="118">
        <f t="shared" ref="P27:P33" si="12">SUM(L27:O27)</f>
        <v>10800</v>
      </c>
      <c r="Q27" s="102" t="s">
        <v>64</v>
      </c>
      <c r="R27" s="101" t="s">
        <v>96</v>
      </c>
      <c r="S27" s="116" t="s">
        <v>97</v>
      </c>
      <c r="T27" s="116" t="s">
        <v>98</v>
      </c>
      <c r="U27" s="127" t="s">
        <v>100</v>
      </c>
      <c r="V27" s="102" t="s">
        <v>99</v>
      </c>
      <c r="W27" s="128">
        <f t="shared" si="9"/>
        <v>2700</v>
      </c>
      <c r="X27" s="118">
        <v>1981</v>
      </c>
      <c r="Y27" s="144">
        <f t="shared" si="10"/>
        <v>0.73370370370370375</v>
      </c>
      <c r="Z27" s="152" t="s">
        <v>273</v>
      </c>
      <c r="AA27" s="156" t="s">
        <v>212</v>
      </c>
      <c r="AB27" s="128">
        <f t="shared" si="1"/>
        <v>2700</v>
      </c>
      <c r="AC27" s="118">
        <v>2358</v>
      </c>
      <c r="AD27" s="144">
        <f t="shared" si="2"/>
        <v>0.87333333333333329</v>
      </c>
      <c r="AE27" s="151" t="s">
        <v>274</v>
      </c>
      <c r="AF27" s="155" t="s">
        <v>212</v>
      </c>
      <c r="AG27" s="128">
        <f t="shared" si="3"/>
        <v>2700</v>
      </c>
      <c r="AH27" s="118">
        <v>6855</v>
      </c>
      <c r="AI27" s="144">
        <f t="shared" si="4"/>
        <v>1</v>
      </c>
      <c r="AJ27" s="151" t="s">
        <v>266</v>
      </c>
      <c r="AK27" s="155" t="s">
        <v>212</v>
      </c>
      <c r="AL27" s="128">
        <f t="shared" si="5"/>
        <v>2700</v>
      </c>
      <c r="AM27" s="118"/>
      <c r="AN27" s="133">
        <f t="shared" si="6"/>
        <v>0</v>
      </c>
      <c r="AO27" s="117"/>
      <c r="AP27" s="123"/>
      <c r="AQ27" s="135">
        <f t="shared" si="7"/>
        <v>10800</v>
      </c>
      <c r="AR27" s="136">
        <f>+X27+AC27+AH27+AM27</f>
        <v>11194</v>
      </c>
      <c r="AS27" s="162">
        <f t="shared" si="8"/>
        <v>1</v>
      </c>
      <c r="AT27" s="156" t="s">
        <v>275</v>
      </c>
      <c r="AU27" s="124"/>
    </row>
    <row r="28" spans="1:47" s="125" customFormat="1" ht="88.5" customHeight="1" x14ac:dyDescent="0.25">
      <c r="A28" s="119">
        <v>4</v>
      </c>
      <c r="B28" s="67" t="s">
        <v>47</v>
      </c>
      <c r="C28" s="117" t="s">
        <v>90</v>
      </c>
      <c r="D28" s="117">
        <v>10</v>
      </c>
      <c r="E28" s="116" t="s">
        <v>194</v>
      </c>
      <c r="F28" s="117" t="s">
        <v>49</v>
      </c>
      <c r="G28" s="116" t="s">
        <v>101</v>
      </c>
      <c r="H28" s="116" t="s">
        <v>102</v>
      </c>
      <c r="I28" s="117" t="s">
        <v>93</v>
      </c>
      <c r="J28" s="126" t="s">
        <v>94</v>
      </c>
      <c r="K28" s="116" t="s">
        <v>103</v>
      </c>
      <c r="L28" s="117">
        <v>1350</v>
      </c>
      <c r="M28" s="117">
        <v>1350</v>
      </c>
      <c r="N28" s="117">
        <v>1350</v>
      </c>
      <c r="O28" s="117">
        <v>1350</v>
      </c>
      <c r="P28" s="118">
        <f t="shared" si="12"/>
        <v>5400</v>
      </c>
      <c r="Q28" s="102" t="s">
        <v>64</v>
      </c>
      <c r="R28" s="101" t="s">
        <v>104</v>
      </c>
      <c r="S28" s="116" t="s">
        <v>97</v>
      </c>
      <c r="T28" s="116" t="s">
        <v>98</v>
      </c>
      <c r="U28" s="127" t="s">
        <v>100</v>
      </c>
      <c r="V28" s="102" t="s">
        <v>99</v>
      </c>
      <c r="W28" s="128">
        <f t="shared" si="9"/>
        <v>1350</v>
      </c>
      <c r="X28" s="118">
        <v>1054</v>
      </c>
      <c r="Y28" s="144">
        <f t="shared" si="10"/>
        <v>0.78074074074074074</v>
      </c>
      <c r="Z28" s="152" t="s">
        <v>245</v>
      </c>
      <c r="AA28" s="156" t="s">
        <v>212</v>
      </c>
      <c r="AB28" s="128">
        <f t="shared" si="1"/>
        <v>1350</v>
      </c>
      <c r="AC28" s="118">
        <v>1244</v>
      </c>
      <c r="AD28" s="144">
        <f t="shared" si="2"/>
        <v>0.92148148148148146</v>
      </c>
      <c r="AE28" s="151" t="s">
        <v>244</v>
      </c>
      <c r="AF28" s="155" t="s">
        <v>212</v>
      </c>
      <c r="AG28" s="128">
        <f t="shared" si="3"/>
        <v>1350</v>
      </c>
      <c r="AH28" s="118">
        <v>1670</v>
      </c>
      <c r="AI28" s="144">
        <f t="shared" si="4"/>
        <v>1</v>
      </c>
      <c r="AJ28" s="151" t="s">
        <v>267</v>
      </c>
      <c r="AK28" s="155" t="s">
        <v>212</v>
      </c>
      <c r="AL28" s="128">
        <f t="shared" si="5"/>
        <v>1350</v>
      </c>
      <c r="AM28" s="118"/>
      <c r="AN28" s="133">
        <f t="shared" si="6"/>
        <v>0</v>
      </c>
      <c r="AO28" s="117"/>
      <c r="AP28" s="123"/>
      <c r="AQ28" s="135">
        <f t="shared" si="7"/>
        <v>5400</v>
      </c>
      <c r="AR28" s="136">
        <f t="shared" ref="AR28:AR33" si="13">+X28+AC28+AH28+AM28</f>
        <v>3968</v>
      </c>
      <c r="AS28" s="162">
        <f t="shared" si="8"/>
        <v>0.73481481481481481</v>
      </c>
      <c r="AT28" s="156" t="s">
        <v>270</v>
      </c>
      <c r="AU28" s="124"/>
    </row>
    <row r="29" spans="1:47" s="125" customFormat="1" ht="139.5" customHeight="1" x14ac:dyDescent="0.25">
      <c r="A29" s="119">
        <v>4</v>
      </c>
      <c r="B29" s="67" t="s">
        <v>47</v>
      </c>
      <c r="C29" s="117" t="s">
        <v>90</v>
      </c>
      <c r="D29" s="117">
        <v>11</v>
      </c>
      <c r="E29" s="116" t="s">
        <v>195</v>
      </c>
      <c r="F29" s="117" t="s">
        <v>49</v>
      </c>
      <c r="G29" s="116" t="s">
        <v>105</v>
      </c>
      <c r="H29" s="116" t="s">
        <v>106</v>
      </c>
      <c r="I29" s="117" t="s">
        <v>93</v>
      </c>
      <c r="J29" s="126" t="s">
        <v>94</v>
      </c>
      <c r="K29" s="116" t="s">
        <v>107</v>
      </c>
      <c r="L29" s="117">
        <v>7</v>
      </c>
      <c r="M29" s="117">
        <v>16</v>
      </c>
      <c r="N29" s="117">
        <v>16</v>
      </c>
      <c r="O29" s="117">
        <v>11</v>
      </c>
      <c r="P29" s="118">
        <f t="shared" si="12"/>
        <v>50</v>
      </c>
      <c r="Q29" s="102" t="s">
        <v>64</v>
      </c>
      <c r="R29" s="101" t="s">
        <v>108</v>
      </c>
      <c r="S29" s="116" t="s">
        <v>109</v>
      </c>
      <c r="T29" s="116" t="s">
        <v>98</v>
      </c>
      <c r="U29" s="127" t="s">
        <v>100</v>
      </c>
      <c r="V29" s="102" t="s">
        <v>110</v>
      </c>
      <c r="W29" s="128">
        <f t="shared" si="9"/>
        <v>7</v>
      </c>
      <c r="X29" s="118">
        <v>7</v>
      </c>
      <c r="Y29" s="144">
        <f t="shared" si="10"/>
        <v>1</v>
      </c>
      <c r="Z29" s="152" t="s">
        <v>227</v>
      </c>
      <c r="AA29" s="156" t="s">
        <v>212</v>
      </c>
      <c r="AB29" s="128">
        <f t="shared" si="1"/>
        <v>16</v>
      </c>
      <c r="AC29" s="118">
        <v>11</v>
      </c>
      <c r="AD29" s="144">
        <f t="shared" si="2"/>
        <v>0.6875</v>
      </c>
      <c r="AE29" s="151" t="s">
        <v>246</v>
      </c>
      <c r="AF29" s="155" t="s">
        <v>212</v>
      </c>
      <c r="AG29" s="128">
        <f t="shared" si="3"/>
        <v>16</v>
      </c>
      <c r="AH29" s="118">
        <v>3</v>
      </c>
      <c r="AI29" s="144">
        <f t="shared" si="4"/>
        <v>0.1875</v>
      </c>
      <c r="AJ29" s="151" t="s">
        <v>268</v>
      </c>
      <c r="AK29" s="155" t="s">
        <v>212</v>
      </c>
      <c r="AL29" s="128">
        <f t="shared" si="5"/>
        <v>11</v>
      </c>
      <c r="AM29" s="118"/>
      <c r="AN29" s="133">
        <f t="shared" si="6"/>
        <v>0</v>
      </c>
      <c r="AO29" s="117"/>
      <c r="AP29" s="123"/>
      <c r="AQ29" s="135">
        <f t="shared" si="7"/>
        <v>50</v>
      </c>
      <c r="AR29" s="136">
        <f t="shared" si="13"/>
        <v>21</v>
      </c>
      <c r="AS29" s="162">
        <f t="shared" si="8"/>
        <v>0.42</v>
      </c>
      <c r="AT29" s="156" t="s">
        <v>271</v>
      </c>
      <c r="AU29" s="124"/>
    </row>
    <row r="30" spans="1:47" s="125" customFormat="1" ht="88.5" customHeight="1" x14ac:dyDescent="0.25">
      <c r="A30" s="119">
        <v>4</v>
      </c>
      <c r="B30" s="67" t="s">
        <v>47</v>
      </c>
      <c r="C30" s="117" t="s">
        <v>90</v>
      </c>
      <c r="D30" s="117">
        <v>12</v>
      </c>
      <c r="E30" s="116" t="s">
        <v>196</v>
      </c>
      <c r="F30" s="121" t="s">
        <v>75</v>
      </c>
      <c r="G30" s="116" t="s">
        <v>111</v>
      </c>
      <c r="H30" s="116" t="s">
        <v>112</v>
      </c>
      <c r="I30" s="117" t="s">
        <v>93</v>
      </c>
      <c r="J30" s="126" t="s">
        <v>94</v>
      </c>
      <c r="K30" s="116" t="s">
        <v>113</v>
      </c>
      <c r="L30" s="117">
        <v>3</v>
      </c>
      <c r="M30" s="117">
        <v>7</v>
      </c>
      <c r="N30" s="117">
        <v>7</v>
      </c>
      <c r="O30" s="117">
        <v>4</v>
      </c>
      <c r="P30" s="118">
        <f t="shared" si="12"/>
        <v>21</v>
      </c>
      <c r="Q30" s="102" t="s">
        <v>64</v>
      </c>
      <c r="R30" s="101" t="s">
        <v>108</v>
      </c>
      <c r="S30" s="116" t="s">
        <v>109</v>
      </c>
      <c r="T30" s="116" t="s">
        <v>98</v>
      </c>
      <c r="U30" s="127" t="s">
        <v>100</v>
      </c>
      <c r="V30" s="102" t="s">
        <v>110</v>
      </c>
      <c r="W30" s="128">
        <f t="shared" si="9"/>
        <v>3</v>
      </c>
      <c r="X30" s="118">
        <v>7</v>
      </c>
      <c r="Y30" s="144">
        <f t="shared" si="10"/>
        <v>1</v>
      </c>
      <c r="Z30" s="152" t="s">
        <v>223</v>
      </c>
      <c r="AA30" s="156" t="s">
        <v>212</v>
      </c>
      <c r="AB30" s="128">
        <f t="shared" si="1"/>
        <v>7</v>
      </c>
      <c r="AC30" s="118">
        <v>1</v>
      </c>
      <c r="AD30" s="144">
        <f t="shared" si="2"/>
        <v>0.14285714285714285</v>
      </c>
      <c r="AE30" s="151" t="s">
        <v>247</v>
      </c>
      <c r="AF30" s="155" t="s">
        <v>212</v>
      </c>
      <c r="AG30" s="128">
        <f t="shared" si="3"/>
        <v>7</v>
      </c>
      <c r="AH30" s="118">
        <v>6</v>
      </c>
      <c r="AI30" s="144">
        <f t="shared" si="4"/>
        <v>0.8571428571428571</v>
      </c>
      <c r="AJ30" s="151" t="s">
        <v>269</v>
      </c>
      <c r="AK30" s="155" t="s">
        <v>212</v>
      </c>
      <c r="AL30" s="128">
        <f t="shared" si="5"/>
        <v>4</v>
      </c>
      <c r="AM30" s="118"/>
      <c r="AN30" s="133">
        <f t="shared" si="6"/>
        <v>0</v>
      </c>
      <c r="AO30" s="117"/>
      <c r="AP30" s="123"/>
      <c r="AQ30" s="135">
        <f t="shared" si="7"/>
        <v>21</v>
      </c>
      <c r="AR30" s="136">
        <f t="shared" si="13"/>
        <v>14</v>
      </c>
      <c r="AS30" s="162">
        <f t="shared" si="8"/>
        <v>0.66666666666666663</v>
      </c>
      <c r="AT30" s="156" t="s">
        <v>272</v>
      </c>
      <c r="AU30" s="124"/>
    </row>
    <row r="31" spans="1:47" s="125" customFormat="1" ht="135" x14ac:dyDescent="0.25">
      <c r="A31" s="119">
        <v>4</v>
      </c>
      <c r="B31" s="67" t="s">
        <v>47</v>
      </c>
      <c r="C31" s="117" t="s">
        <v>90</v>
      </c>
      <c r="D31" s="117">
        <v>13</v>
      </c>
      <c r="E31" s="116" t="s">
        <v>197</v>
      </c>
      <c r="F31" s="121" t="s">
        <v>75</v>
      </c>
      <c r="G31" s="116" t="s">
        <v>114</v>
      </c>
      <c r="H31" s="116" t="s">
        <v>115</v>
      </c>
      <c r="I31" s="117" t="s">
        <v>93</v>
      </c>
      <c r="J31" s="126" t="s">
        <v>94</v>
      </c>
      <c r="K31" s="116" t="s">
        <v>116</v>
      </c>
      <c r="L31" s="117">
        <v>30</v>
      </c>
      <c r="M31" s="117">
        <v>30</v>
      </c>
      <c r="N31" s="117">
        <v>30</v>
      </c>
      <c r="O31" s="117">
        <v>30</v>
      </c>
      <c r="P31" s="118">
        <f t="shared" si="12"/>
        <v>120</v>
      </c>
      <c r="Q31" s="102" t="s">
        <v>64</v>
      </c>
      <c r="R31" s="104" t="s">
        <v>117</v>
      </c>
      <c r="S31" s="116" t="s">
        <v>118</v>
      </c>
      <c r="T31" s="116" t="s">
        <v>98</v>
      </c>
      <c r="U31" s="116" t="s">
        <v>98</v>
      </c>
      <c r="V31" s="102" t="s">
        <v>117</v>
      </c>
      <c r="W31" s="128">
        <f t="shared" si="9"/>
        <v>30</v>
      </c>
      <c r="X31" s="118">
        <v>98</v>
      </c>
      <c r="Y31" s="144">
        <f t="shared" si="10"/>
        <v>1</v>
      </c>
      <c r="Z31" s="152" t="s">
        <v>228</v>
      </c>
      <c r="AA31" s="156" t="s">
        <v>229</v>
      </c>
      <c r="AB31" s="128">
        <f t="shared" si="1"/>
        <v>30</v>
      </c>
      <c r="AC31" s="118">
        <v>114</v>
      </c>
      <c r="AD31" s="144">
        <f t="shared" si="2"/>
        <v>1</v>
      </c>
      <c r="AE31" s="151" t="s">
        <v>251</v>
      </c>
      <c r="AF31" s="155" t="s">
        <v>229</v>
      </c>
      <c r="AG31" s="128">
        <f t="shared" si="3"/>
        <v>30</v>
      </c>
      <c r="AH31" s="118">
        <v>150</v>
      </c>
      <c r="AI31" s="144">
        <f t="shared" si="4"/>
        <v>1</v>
      </c>
      <c r="AJ31" s="151" t="s">
        <v>283</v>
      </c>
      <c r="AK31" s="155" t="s">
        <v>229</v>
      </c>
      <c r="AL31" s="128">
        <f t="shared" si="5"/>
        <v>30</v>
      </c>
      <c r="AM31" s="118"/>
      <c r="AN31" s="133">
        <f t="shared" si="6"/>
        <v>0</v>
      </c>
      <c r="AO31" s="117"/>
      <c r="AP31" s="123"/>
      <c r="AQ31" s="135">
        <f t="shared" si="7"/>
        <v>120</v>
      </c>
      <c r="AR31" s="136">
        <f t="shared" si="13"/>
        <v>362</v>
      </c>
      <c r="AS31" s="162">
        <f t="shared" si="8"/>
        <v>1</v>
      </c>
      <c r="AT31" s="156" t="s">
        <v>286</v>
      </c>
      <c r="AU31" s="124"/>
    </row>
    <row r="32" spans="1:47" s="81" customFormat="1" ht="88.5" customHeight="1" x14ac:dyDescent="0.25">
      <c r="A32" s="82">
        <v>4</v>
      </c>
      <c r="B32" s="69" t="s">
        <v>47</v>
      </c>
      <c r="C32" s="68" t="s">
        <v>90</v>
      </c>
      <c r="D32" s="68">
        <v>14</v>
      </c>
      <c r="E32" s="97" t="s">
        <v>132</v>
      </c>
      <c r="F32" s="85" t="s">
        <v>75</v>
      </c>
      <c r="G32" s="97" t="s">
        <v>119</v>
      </c>
      <c r="H32" s="97" t="s">
        <v>120</v>
      </c>
      <c r="I32" s="68" t="s">
        <v>93</v>
      </c>
      <c r="J32" s="98" t="s">
        <v>94</v>
      </c>
      <c r="K32" s="116" t="s">
        <v>116</v>
      </c>
      <c r="L32" s="117">
        <v>30</v>
      </c>
      <c r="M32" s="117">
        <v>30</v>
      </c>
      <c r="N32" s="117">
        <v>30</v>
      </c>
      <c r="O32" s="117">
        <v>30</v>
      </c>
      <c r="P32" s="118">
        <f t="shared" si="12"/>
        <v>120</v>
      </c>
      <c r="Q32" s="100" t="s">
        <v>64</v>
      </c>
      <c r="R32" s="104" t="s">
        <v>117</v>
      </c>
      <c r="S32" s="97" t="s">
        <v>118</v>
      </c>
      <c r="T32" s="97" t="s">
        <v>98</v>
      </c>
      <c r="U32" s="97" t="s">
        <v>98</v>
      </c>
      <c r="V32" s="102" t="s">
        <v>117</v>
      </c>
      <c r="W32" s="103">
        <f t="shared" si="9"/>
        <v>30</v>
      </c>
      <c r="X32" s="99">
        <v>37</v>
      </c>
      <c r="Y32" s="144">
        <f t="shared" si="10"/>
        <v>1</v>
      </c>
      <c r="Z32" s="151" t="s">
        <v>230</v>
      </c>
      <c r="AA32" s="155" t="s">
        <v>229</v>
      </c>
      <c r="AB32" s="103">
        <f t="shared" si="1"/>
        <v>30</v>
      </c>
      <c r="AC32" s="99">
        <v>38</v>
      </c>
      <c r="AD32" s="144">
        <f t="shared" si="2"/>
        <v>1</v>
      </c>
      <c r="AE32" s="151" t="s">
        <v>252</v>
      </c>
      <c r="AF32" s="155" t="s">
        <v>229</v>
      </c>
      <c r="AG32" s="103">
        <f t="shared" si="3"/>
        <v>30</v>
      </c>
      <c r="AH32" s="99">
        <v>39</v>
      </c>
      <c r="AI32" s="144">
        <f t="shared" si="4"/>
        <v>1</v>
      </c>
      <c r="AJ32" s="151" t="s">
        <v>284</v>
      </c>
      <c r="AK32" s="155" t="s">
        <v>229</v>
      </c>
      <c r="AL32" s="103">
        <f t="shared" si="5"/>
        <v>30</v>
      </c>
      <c r="AM32" s="99"/>
      <c r="AN32" s="65">
        <f t="shared" si="6"/>
        <v>0</v>
      </c>
      <c r="AO32" s="68"/>
      <c r="AP32" s="92"/>
      <c r="AQ32" s="137">
        <f t="shared" si="7"/>
        <v>120</v>
      </c>
      <c r="AR32" s="138">
        <f t="shared" si="13"/>
        <v>114</v>
      </c>
      <c r="AS32" s="162">
        <f t="shared" si="8"/>
        <v>0.95</v>
      </c>
      <c r="AT32" s="155" t="s">
        <v>287</v>
      </c>
      <c r="AU32" s="80"/>
    </row>
    <row r="33" spans="1:49" s="81" customFormat="1" ht="180.75" thickBot="1" x14ac:dyDescent="0.3">
      <c r="A33" s="82">
        <v>4</v>
      </c>
      <c r="B33" s="69" t="s">
        <v>47</v>
      </c>
      <c r="C33" s="68" t="s">
        <v>90</v>
      </c>
      <c r="D33" s="68">
        <v>15</v>
      </c>
      <c r="E33" s="97" t="s">
        <v>133</v>
      </c>
      <c r="F33" s="85" t="s">
        <v>75</v>
      </c>
      <c r="G33" s="97" t="s">
        <v>121</v>
      </c>
      <c r="H33" s="97" t="s">
        <v>122</v>
      </c>
      <c r="I33" s="68" t="s">
        <v>93</v>
      </c>
      <c r="J33" s="98" t="s">
        <v>94</v>
      </c>
      <c r="K33" s="97" t="s">
        <v>116</v>
      </c>
      <c r="L33" s="68">
        <v>7</v>
      </c>
      <c r="M33" s="68">
        <v>10</v>
      </c>
      <c r="N33" s="68">
        <v>10</v>
      </c>
      <c r="O33" s="68">
        <v>8</v>
      </c>
      <c r="P33" s="99">
        <f t="shared" si="12"/>
        <v>35</v>
      </c>
      <c r="Q33" s="105" t="s">
        <v>64</v>
      </c>
      <c r="R33" s="104" t="s">
        <v>117</v>
      </c>
      <c r="S33" s="97" t="s">
        <v>118</v>
      </c>
      <c r="T33" s="97" t="s">
        <v>98</v>
      </c>
      <c r="U33" s="97" t="s">
        <v>98</v>
      </c>
      <c r="V33" s="102" t="s">
        <v>117</v>
      </c>
      <c r="W33" s="103">
        <f t="shared" si="9"/>
        <v>7</v>
      </c>
      <c r="X33" s="99">
        <v>13</v>
      </c>
      <c r="Y33" s="144">
        <f t="shared" si="10"/>
        <v>1</v>
      </c>
      <c r="Z33" s="151" t="s">
        <v>231</v>
      </c>
      <c r="AA33" s="155" t="s">
        <v>229</v>
      </c>
      <c r="AB33" s="103">
        <f t="shared" si="1"/>
        <v>10</v>
      </c>
      <c r="AC33" s="99">
        <v>12</v>
      </c>
      <c r="AD33" s="144">
        <f t="shared" si="2"/>
        <v>1</v>
      </c>
      <c r="AE33" s="151" t="s">
        <v>253</v>
      </c>
      <c r="AF33" s="155" t="s">
        <v>229</v>
      </c>
      <c r="AG33" s="103">
        <f t="shared" si="3"/>
        <v>10</v>
      </c>
      <c r="AH33" s="99">
        <v>12</v>
      </c>
      <c r="AI33" s="144">
        <f t="shared" si="4"/>
        <v>1</v>
      </c>
      <c r="AJ33" s="151" t="s">
        <v>285</v>
      </c>
      <c r="AK33" s="155" t="s">
        <v>229</v>
      </c>
      <c r="AL33" s="103">
        <f t="shared" si="5"/>
        <v>8</v>
      </c>
      <c r="AM33" s="99"/>
      <c r="AN33" s="65">
        <f t="shared" si="6"/>
        <v>0</v>
      </c>
      <c r="AO33" s="68"/>
      <c r="AP33" s="92"/>
      <c r="AQ33" s="137">
        <f t="shared" si="7"/>
        <v>35</v>
      </c>
      <c r="AR33" s="138">
        <f t="shared" si="13"/>
        <v>37</v>
      </c>
      <c r="AS33" s="162">
        <f t="shared" si="8"/>
        <v>1</v>
      </c>
      <c r="AT33" s="155" t="s">
        <v>288</v>
      </c>
      <c r="AU33" s="80"/>
    </row>
    <row r="34" spans="1:49" s="31" customFormat="1" ht="16.5" thickBot="1" x14ac:dyDescent="0.3">
      <c r="A34" s="249" t="s">
        <v>123</v>
      </c>
      <c r="B34" s="250"/>
      <c r="C34" s="250"/>
      <c r="D34" s="250"/>
      <c r="E34" s="251"/>
      <c r="F34" s="54"/>
      <c r="G34" s="55"/>
      <c r="H34" s="55"/>
      <c r="I34" s="55"/>
      <c r="J34" s="55"/>
      <c r="K34" s="55"/>
      <c r="L34" s="55"/>
      <c r="M34" s="55"/>
      <c r="N34" s="55"/>
      <c r="O34" s="55"/>
      <c r="P34" s="55"/>
      <c r="Q34" s="55"/>
      <c r="R34" s="55"/>
      <c r="S34" s="55"/>
      <c r="T34" s="55"/>
      <c r="U34" s="55"/>
      <c r="V34" s="56"/>
      <c r="W34" s="252"/>
      <c r="X34" s="235"/>
      <c r="Y34" s="163">
        <f>AVERAGE(Y19:Y33)*80%</f>
        <v>0.74722891061186392</v>
      </c>
      <c r="Z34" s="228"/>
      <c r="AA34" s="229"/>
      <c r="AB34" s="234"/>
      <c r="AC34" s="235"/>
      <c r="AD34" s="163">
        <f>AVERAGE(AD19:AD33)*80%</f>
        <v>0.69585450440917107</v>
      </c>
      <c r="AE34" s="228"/>
      <c r="AF34" s="229"/>
      <c r="AG34" s="234"/>
      <c r="AH34" s="235"/>
      <c r="AI34" s="163">
        <f>AVERAGE(AI19:AI33)*80%</f>
        <v>0.72700910052910062</v>
      </c>
      <c r="AJ34" s="228"/>
      <c r="AK34" s="229"/>
      <c r="AL34" s="253"/>
      <c r="AM34" s="254"/>
      <c r="AN34" s="139">
        <f>AVERAGE(AN19:AN33)</f>
        <v>0</v>
      </c>
      <c r="AO34" s="228"/>
      <c r="AP34" s="229"/>
      <c r="AQ34" s="234"/>
      <c r="AR34" s="235"/>
      <c r="AS34" s="163">
        <f>AVERAGE(AS19:AS33)*80%</f>
        <v>0.59802409173883975</v>
      </c>
      <c r="AT34" s="157"/>
      <c r="AU34" s="30"/>
    </row>
    <row r="35" spans="1:49" s="43" customFormat="1" ht="199.5" customHeight="1" x14ac:dyDescent="0.25">
      <c r="A35" s="32">
        <v>7</v>
      </c>
      <c r="B35" s="33" t="s">
        <v>124</v>
      </c>
      <c r="C35" s="34" t="s">
        <v>134</v>
      </c>
      <c r="D35" s="32" t="s">
        <v>135</v>
      </c>
      <c r="E35" s="33" t="s">
        <v>136</v>
      </c>
      <c r="F35" s="33" t="s">
        <v>137</v>
      </c>
      <c r="G35" s="33" t="s">
        <v>138</v>
      </c>
      <c r="H35" s="33" t="s">
        <v>139</v>
      </c>
      <c r="I35" s="106" t="s">
        <v>140</v>
      </c>
      <c r="J35" s="33" t="s">
        <v>141</v>
      </c>
      <c r="K35" s="33" t="s">
        <v>142</v>
      </c>
      <c r="L35" s="35" t="s">
        <v>143</v>
      </c>
      <c r="M35" s="107">
        <v>0.8</v>
      </c>
      <c r="N35" s="35" t="s">
        <v>143</v>
      </c>
      <c r="O35" s="107">
        <v>0.8</v>
      </c>
      <c r="P35" s="108">
        <v>0.8</v>
      </c>
      <c r="Q35" s="36" t="s">
        <v>64</v>
      </c>
      <c r="R35" s="37" t="s">
        <v>144</v>
      </c>
      <c r="S35" s="33" t="s">
        <v>145</v>
      </c>
      <c r="T35" s="33" t="s">
        <v>146</v>
      </c>
      <c r="U35" s="38" t="s">
        <v>147</v>
      </c>
      <c r="V35" s="39" t="s">
        <v>148</v>
      </c>
      <c r="W35" s="40" t="str">
        <f>L35</f>
        <v>No programada</v>
      </c>
      <c r="X35" s="35" t="s">
        <v>143</v>
      </c>
      <c r="Y35" s="145" t="s">
        <v>143</v>
      </c>
      <c r="Z35" s="164" t="s">
        <v>208</v>
      </c>
      <c r="AA35" s="158" t="s">
        <v>143</v>
      </c>
      <c r="AB35" s="110">
        <f>M35</f>
        <v>0.8</v>
      </c>
      <c r="AC35" s="165">
        <v>1</v>
      </c>
      <c r="AD35" s="140">
        <f t="shared" si="2"/>
        <v>1</v>
      </c>
      <c r="AE35" s="153" t="s">
        <v>254</v>
      </c>
      <c r="AF35" s="199" t="s">
        <v>255</v>
      </c>
      <c r="AG35" s="201" t="str">
        <f>N35</f>
        <v>No programada</v>
      </c>
      <c r="AH35" s="202" t="s">
        <v>143</v>
      </c>
      <c r="AI35" s="203" t="s">
        <v>143</v>
      </c>
      <c r="AJ35" s="202" t="s">
        <v>143</v>
      </c>
      <c r="AK35" s="204" t="s">
        <v>143</v>
      </c>
      <c r="AL35" s="110">
        <f>P35</f>
        <v>0.8</v>
      </c>
      <c r="AM35" s="35"/>
      <c r="AN35" s="140">
        <v>0</v>
      </c>
      <c r="AO35" s="35"/>
      <c r="AP35" s="41"/>
      <c r="AQ35" s="141">
        <f>P35</f>
        <v>0.8</v>
      </c>
      <c r="AR35" s="165">
        <v>0.5</v>
      </c>
      <c r="AS35" s="146">
        <f t="shared" si="8"/>
        <v>0.625</v>
      </c>
      <c r="AT35" s="153" t="s">
        <v>254</v>
      </c>
      <c r="AU35" s="42"/>
    </row>
    <row r="36" spans="1:49" s="190" customFormat="1" ht="105" x14ac:dyDescent="0.3">
      <c r="A36" s="170">
        <v>7</v>
      </c>
      <c r="B36" s="171" t="s">
        <v>124</v>
      </c>
      <c r="C36" s="170" t="s">
        <v>134</v>
      </c>
      <c r="D36" s="170" t="s">
        <v>149</v>
      </c>
      <c r="E36" s="171" t="s">
        <v>150</v>
      </c>
      <c r="F36" s="171" t="s">
        <v>137</v>
      </c>
      <c r="G36" s="171" t="s">
        <v>151</v>
      </c>
      <c r="H36" s="171" t="s">
        <v>152</v>
      </c>
      <c r="I36" s="171" t="s">
        <v>153</v>
      </c>
      <c r="J36" s="171" t="s">
        <v>141</v>
      </c>
      <c r="K36" s="171" t="s">
        <v>154</v>
      </c>
      <c r="L36" s="172">
        <v>1</v>
      </c>
      <c r="M36" s="172">
        <v>1</v>
      </c>
      <c r="N36" s="172">
        <v>1</v>
      </c>
      <c r="O36" s="172">
        <v>1</v>
      </c>
      <c r="P36" s="173">
        <v>1</v>
      </c>
      <c r="Q36" s="174" t="s">
        <v>64</v>
      </c>
      <c r="R36" s="175" t="s">
        <v>155</v>
      </c>
      <c r="S36" s="171" t="s">
        <v>156</v>
      </c>
      <c r="T36" s="176" t="s">
        <v>146</v>
      </c>
      <c r="U36" s="177" t="s">
        <v>157</v>
      </c>
      <c r="V36" s="174" t="s">
        <v>158</v>
      </c>
      <c r="W36" s="178">
        <f t="shared" ref="W36:W40" si="14">L36</f>
        <v>1</v>
      </c>
      <c r="X36" s="179">
        <v>1</v>
      </c>
      <c r="Y36" s="180">
        <f t="shared" si="10"/>
        <v>1</v>
      </c>
      <c r="Z36" s="181" t="s">
        <v>233</v>
      </c>
      <c r="AA36" s="182" t="s">
        <v>234</v>
      </c>
      <c r="AB36" s="183">
        <f t="shared" ref="AB36:AB40" si="15">M36</f>
        <v>1</v>
      </c>
      <c r="AC36" s="179">
        <v>1</v>
      </c>
      <c r="AD36" s="140">
        <f t="shared" si="2"/>
        <v>1</v>
      </c>
      <c r="AE36" s="153" t="s">
        <v>256</v>
      </c>
      <c r="AF36" s="199" t="s">
        <v>234</v>
      </c>
      <c r="AG36" s="205">
        <f t="shared" ref="AG36:AG40" si="16">N36</f>
        <v>1</v>
      </c>
      <c r="AH36" s="179">
        <v>1</v>
      </c>
      <c r="AI36" s="185">
        <f t="shared" ref="AI36:AI40" si="17">IF(AH36/AG36&gt;100%,100%,AH36/AG36)</f>
        <v>1</v>
      </c>
      <c r="AJ36" s="153" t="s">
        <v>256</v>
      </c>
      <c r="AK36" s="158" t="s">
        <v>234</v>
      </c>
      <c r="AL36" s="183">
        <f t="shared" ref="AL36:AL40" si="18">P36</f>
        <v>1</v>
      </c>
      <c r="AM36" s="179">
        <v>0</v>
      </c>
      <c r="AN36" s="185">
        <v>0</v>
      </c>
      <c r="AO36" s="184"/>
      <c r="AP36" s="186"/>
      <c r="AQ36" s="187">
        <f t="shared" ref="AQ36:AQ40" si="19">P36</f>
        <v>1</v>
      </c>
      <c r="AR36" s="191">
        <f t="shared" ref="AR36" si="20">AVERAGE(X36,AC36,AH36,AM36)</f>
        <v>0.75</v>
      </c>
      <c r="AS36" s="188">
        <f t="shared" si="8"/>
        <v>0.75</v>
      </c>
      <c r="AT36" s="153" t="s">
        <v>256</v>
      </c>
      <c r="AU36" s="189"/>
    </row>
    <row r="37" spans="1:49" s="48" customFormat="1" ht="105" x14ac:dyDescent="0.3">
      <c r="A37" s="44">
        <v>7</v>
      </c>
      <c r="B37" s="45" t="s">
        <v>124</v>
      </c>
      <c r="C37" s="34" t="s">
        <v>159</v>
      </c>
      <c r="D37" s="44" t="s">
        <v>160</v>
      </c>
      <c r="E37" s="45" t="s">
        <v>161</v>
      </c>
      <c r="F37" s="45" t="s">
        <v>137</v>
      </c>
      <c r="G37" s="45" t="s">
        <v>162</v>
      </c>
      <c r="H37" s="45" t="s">
        <v>163</v>
      </c>
      <c r="I37" s="45" t="s">
        <v>153</v>
      </c>
      <c r="J37" s="45" t="s">
        <v>141</v>
      </c>
      <c r="K37" s="45" t="s">
        <v>164</v>
      </c>
      <c r="L37" s="35" t="s">
        <v>143</v>
      </c>
      <c r="M37" s="107">
        <v>1</v>
      </c>
      <c r="N37" s="107">
        <v>1</v>
      </c>
      <c r="O37" s="107">
        <v>1</v>
      </c>
      <c r="P37" s="108">
        <v>1</v>
      </c>
      <c r="Q37" s="109" t="s">
        <v>64</v>
      </c>
      <c r="R37" s="47" t="s">
        <v>165</v>
      </c>
      <c r="S37" s="45" t="s">
        <v>166</v>
      </c>
      <c r="T37" s="33" t="s">
        <v>146</v>
      </c>
      <c r="U37" s="38" t="s">
        <v>167</v>
      </c>
      <c r="V37" s="46" t="s">
        <v>168</v>
      </c>
      <c r="W37" s="40" t="str">
        <f t="shared" si="14"/>
        <v>No programada</v>
      </c>
      <c r="X37" s="35" t="s">
        <v>143</v>
      </c>
      <c r="Y37" s="145" t="s">
        <v>143</v>
      </c>
      <c r="Z37" s="164" t="s">
        <v>208</v>
      </c>
      <c r="AA37" s="158" t="s">
        <v>143</v>
      </c>
      <c r="AB37" s="110">
        <f t="shared" si="15"/>
        <v>1</v>
      </c>
      <c r="AC37" s="179">
        <v>1</v>
      </c>
      <c r="AD37" s="140">
        <f t="shared" si="2"/>
        <v>1</v>
      </c>
      <c r="AE37" s="153" t="s">
        <v>257</v>
      </c>
      <c r="AF37" s="199" t="s">
        <v>258</v>
      </c>
      <c r="AG37" s="206">
        <f t="shared" si="16"/>
        <v>1</v>
      </c>
      <c r="AH37" s="165">
        <v>1</v>
      </c>
      <c r="AI37" s="185">
        <f t="shared" si="17"/>
        <v>1</v>
      </c>
      <c r="AJ37" s="153" t="s">
        <v>291</v>
      </c>
      <c r="AK37" s="199" t="s">
        <v>258</v>
      </c>
      <c r="AL37" s="110">
        <f t="shared" si="18"/>
        <v>1</v>
      </c>
      <c r="AM37" s="165">
        <v>0</v>
      </c>
      <c r="AN37" s="140">
        <v>0</v>
      </c>
      <c r="AO37" s="35"/>
      <c r="AP37" s="41"/>
      <c r="AQ37" s="141">
        <f t="shared" si="19"/>
        <v>1</v>
      </c>
      <c r="AR37" s="191">
        <f>AVERAGE(AC37,AH37,AM37)</f>
        <v>0.66666666666666663</v>
      </c>
      <c r="AS37" s="193">
        <f t="shared" ref="AS37" si="21">IF(AR37/AQ37&gt;100%,100%,AR37/AQ37)</f>
        <v>0.66666666666666663</v>
      </c>
      <c r="AT37" s="153" t="s">
        <v>291</v>
      </c>
      <c r="AU37" s="42"/>
    </row>
    <row r="38" spans="1:49" s="48" customFormat="1" ht="105" x14ac:dyDescent="0.3">
      <c r="A38" s="44">
        <v>7</v>
      </c>
      <c r="B38" s="45" t="s">
        <v>124</v>
      </c>
      <c r="C38" s="34" t="s">
        <v>134</v>
      </c>
      <c r="D38" s="44" t="s">
        <v>169</v>
      </c>
      <c r="E38" s="45" t="s">
        <v>170</v>
      </c>
      <c r="F38" s="45" t="s">
        <v>137</v>
      </c>
      <c r="G38" s="45" t="s">
        <v>171</v>
      </c>
      <c r="H38" s="45" t="s">
        <v>172</v>
      </c>
      <c r="I38" s="45" t="s">
        <v>153</v>
      </c>
      <c r="J38" s="45" t="s">
        <v>141</v>
      </c>
      <c r="K38" s="45" t="s">
        <v>173</v>
      </c>
      <c r="L38" s="107">
        <v>1</v>
      </c>
      <c r="M38" s="35" t="s">
        <v>143</v>
      </c>
      <c r="N38" s="35" t="s">
        <v>143</v>
      </c>
      <c r="O38" s="107">
        <v>1</v>
      </c>
      <c r="P38" s="108">
        <v>1</v>
      </c>
      <c r="Q38" s="109" t="s">
        <v>64</v>
      </c>
      <c r="R38" s="47" t="s">
        <v>174</v>
      </c>
      <c r="S38" s="45" t="s">
        <v>175</v>
      </c>
      <c r="T38" s="33" t="s">
        <v>146</v>
      </c>
      <c r="U38" s="38" t="s">
        <v>157</v>
      </c>
      <c r="V38" s="46" t="s">
        <v>175</v>
      </c>
      <c r="W38" s="112">
        <f t="shared" si="14"/>
        <v>1</v>
      </c>
      <c r="X38" s="165">
        <v>1</v>
      </c>
      <c r="Y38" s="145">
        <f t="shared" si="10"/>
        <v>1</v>
      </c>
      <c r="Z38" s="153" t="s">
        <v>218</v>
      </c>
      <c r="AA38" s="158" t="s">
        <v>219</v>
      </c>
      <c r="AB38" s="110" t="str">
        <f t="shared" si="15"/>
        <v>No programada</v>
      </c>
      <c r="AC38" s="35" t="s">
        <v>143</v>
      </c>
      <c r="AD38" s="35" t="s">
        <v>143</v>
      </c>
      <c r="AE38" s="192" t="s">
        <v>259</v>
      </c>
      <c r="AF38" s="200" t="s">
        <v>143</v>
      </c>
      <c r="AG38" s="207" t="str">
        <f t="shared" si="16"/>
        <v>No programada</v>
      </c>
      <c r="AH38" s="35" t="s">
        <v>143</v>
      </c>
      <c r="AI38" s="185" t="s">
        <v>143</v>
      </c>
      <c r="AJ38" s="153" t="s">
        <v>143</v>
      </c>
      <c r="AK38" s="158" t="s">
        <v>143</v>
      </c>
      <c r="AL38" s="110">
        <f t="shared" si="18"/>
        <v>1</v>
      </c>
      <c r="AM38" s="35"/>
      <c r="AN38" s="140">
        <v>0</v>
      </c>
      <c r="AO38" s="35"/>
      <c r="AP38" s="41"/>
      <c r="AQ38" s="141">
        <f t="shared" si="19"/>
        <v>1</v>
      </c>
      <c r="AR38" s="165">
        <v>0.5</v>
      </c>
      <c r="AS38" s="146">
        <f t="shared" si="8"/>
        <v>0.5</v>
      </c>
      <c r="AT38" s="153" t="s">
        <v>218</v>
      </c>
      <c r="AU38" s="42"/>
    </row>
    <row r="39" spans="1:49" s="48" customFormat="1" ht="118.5" customHeight="1" x14ac:dyDescent="0.3">
      <c r="A39" s="44">
        <v>5</v>
      </c>
      <c r="B39" s="45" t="s">
        <v>176</v>
      </c>
      <c r="C39" s="34" t="s">
        <v>177</v>
      </c>
      <c r="D39" s="44" t="s">
        <v>178</v>
      </c>
      <c r="E39" s="45" t="s">
        <v>179</v>
      </c>
      <c r="F39" s="45" t="s">
        <v>137</v>
      </c>
      <c r="G39" s="45" t="s">
        <v>180</v>
      </c>
      <c r="H39" s="45" t="s">
        <v>181</v>
      </c>
      <c r="I39" s="45" t="s">
        <v>153</v>
      </c>
      <c r="J39" s="45" t="s">
        <v>52</v>
      </c>
      <c r="K39" s="45" t="s">
        <v>180</v>
      </c>
      <c r="L39" s="107">
        <v>0.33</v>
      </c>
      <c r="M39" s="107">
        <v>0.67</v>
      </c>
      <c r="N39" s="107">
        <v>0.84</v>
      </c>
      <c r="O39" s="107">
        <v>1</v>
      </c>
      <c r="P39" s="108">
        <v>1</v>
      </c>
      <c r="Q39" s="109" t="s">
        <v>64</v>
      </c>
      <c r="R39" s="47" t="s">
        <v>182</v>
      </c>
      <c r="S39" s="45" t="s">
        <v>183</v>
      </c>
      <c r="T39" s="33" t="s">
        <v>146</v>
      </c>
      <c r="U39" s="38" t="s">
        <v>184</v>
      </c>
      <c r="V39" s="46" t="s">
        <v>185</v>
      </c>
      <c r="W39" s="111">
        <f t="shared" si="14"/>
        <v>0.33</v>
      </c>
      <c r="X39" s="165">
        <v>0.33</v>
      </c>
      <c r="Y39" s="145">
        <f t="shared" si="10"/>
        <v>1</v>
      </c>
      <c r="Z39" s="153" t="s">
        <v>221</v>
      </c>
      <c r="AA39" s="158" t="s">
        <v>220</v>
      </c>
      <c r="AB39" s="110">
        <f t="shared" si="15"/>
        <v>0.67</v>
      </c>
      <c r="AC39" s="165">
        <v>1</v>
      </c>
      <c r="AD39" s="140">
        <f t="shared" si="2"/>
        <v>1</v>
      </c>
      <c r="AE39" s="153" t="s">
        <v>260</v>
      </c>
      <c r="AF39" s="199" t="s">
        <v>261</v>
      </c>
      <c r="AG39" s="206">
        <f t="shared" si="16"/>
        <v>0.84</v>
      </c>
      <c r="AH39" s="165">
        <v>1</v>
      </c>
      <c r="AI39" s="185">
        <f t="shared" si="17"/>
        <v>1</v>
      </c>
      <c r="AJ39" s="153" t="s">
        <v>260</v>
      </c>
      <c r="AK39" s="199" t="s">
        <v>261</v>
      </c>
      <c r="AL39" s="110">
        <f t="shared" si="18"/>
        <v>1</v>
      </c>
      <c r="AM39" s="35"/>
      <c r="AN39" s="140">
        <v>0</v>
      </c>
      <c r="AO39" s="35"/>
      <c r="AP39" s="41"/>
      <c r="AQ39" s="141">
        <f t="shared" si="19"/>
        <v>1</v>
      </c>
      <c r="AR39" s="165">
        <v>1</v>
      </c>
      <c r="AS39" s="146">
        <f t="shared" si="8"/>
        <v>1</v>
      </c>
      <c r="AT39" s="158" t="s">
        <v>262</v>
      </c>
      <c r="AU39" s="42"/>
    </row>
    <row r="40" spans="1:49" ht="138.75" customHeight="1" thickBot="1" x14ac:dyDescent="0.3">
      <c r="A40" s="44">
        <v>5</v>
      </c>
      <c r="B40" s="45" t="s">
        <v>176</v>
      </c>
      <c r="C40" s="34" t="s">
        <v>177</v>
      </c>
      <c r="D40" s="44" t="s">
        <v>186</v>
      </c>
      <c r="E40" s="45" t="s">
        <v>189</v>
      </c>
      <c r="F40" s="45" t="s">
        <v>137</v>
      </c>
      <c r="G40" s="45" t="s">
        <v>180</v>
      </c>
      <c r="H40" s="45" t="s">
        <v>187</v>
      </c>
      <c r="I40" s="45" t="s">
        <v>188</v>
      </c>
      <c r="J40" s="45" t="s">
        <v>52</v>
      </c>
      <c r="K40" s="45" t="s">
        <v>180</v>
      </c>
      <c r="L40" s="107">
        <v>0.2</v>
      </c>
      <c r="M40" s="107">
        <v>0.4</v>
      </c>
      <c r="N40" s="107">
        <v>0.6</v>
      </c>
      <c r="O40" s="107">
        <v>0.8</v>
      </c>
      <c r="P40" s="108">
        <v>0.8</v>
      </c>
      <c r="Q40" s="49" t="s">
        <v>64</v>
      </c>
      <c r="R40" s="47" t="s">
        <v>182</v>
      </c>
      <c r="S40" s="45" t="s">
        <v>185</v>
      </c>
      <c r="T40" s="33" t="s">
        <v>146</v>
      </c>
      <c r="U40" s="38" t="s">
        <v>184</v>
      </c>
      <c r="V40" s="46" t="s">
        <v>185</v>
      </c>
      <c r="W40" s="111">
        <f t="shared" si="14"/>
        <v>0.2</v>
      </c>
      <c r="X40" s="165">
        <v>0.2</v>
      </c>
      <c r="Y40" s="145">
        <f t="shared" si="10"/>
        <v>1</v>
      </c>
      <c r="Z40" s="153" t="s">
        <v>222</v>
      </c>
      <c r="AA40" s="158" t="s">
        <v>220</v>
      </c>
      <c r="AB40" s="110">
        <f t="shared" si="15"/>
        <v>0.4</v>
      </c>
      <c r="AC40" s="191">
        <v>0.9143</v>
      </c>
      <c r="AD40" s="140">
        <f t="shared" si="2"/>
        <v>1</v>
      </c>
      <c r="AE40" s="153" t="s">
        <v>263</v>
      </c>
      <c r="AF40" s="199" t="s">
        <v>261</v>
      </c>
      <c r="AG40" s="208">
        <f t="shared" si="16"/>
        <v>0.6</v>
      </c>
      <c r="AH40" s="211">
        <f>197/327</f>
        <v>0.60244648318042815</v>
      </c>
      <c r="AI40" s="209">
        <f t="shared" si="17"/>
        <v>1</v>
      </c>
      <c r="AJ40" s="210" t="s">
        <v>292</v>
      </c>
      <c r="AK40" s="199" t="s">
        <v>261</v>
      </c>
      <c r="AL40" s="110">
        <f t="shared" si="18"/>
        <v>0.8</v>
      </c>
      <c r="AM40" s="35"/>
      <c r="AN40" s="140">
        <v>0</v>
      </c>
      <c r="AO40" s="35"/>
      <c r="AP40" s="41"/>
      <c r="AQ40" s="141">
        <f t="shared" si="19"/>
        <v>0.8</v>
      </c>
      <c r="AR40" s="191">
        <v>0.60244648318042815</v>
      </c>
      <c r="AS40" s="146">
        <f t="shared" si="8"/>
        <v>0.75305810397553519</v>
      </c>
      <c r="AT40" s="153" t="s">
        <v>292</v>
      </c>
      <c r="AU40" s="42"/>
    </row>
    <row r="41" spans="1:49" ht="16.5" thickBot="1" x14ac:dyDescent="0.3">
      <c r="A41" s="236" t="s">
        <v>232</v>
      </c>
      <c r="B41" s="237"/>
      <c r="C41" s="237"/>
      <c r="D41" s="237"/>
      <c r="E41" s="238"/>
      <c r="F41" s="60"/>
      <c r="G41" s="61"/>
      <c r="H41" s="61"/>
      <c r="I41" s="61"/>
      <c r="J41" s="61"/>
      <c r="K41" s="61"/>
      <c r="L41" s="61"/>
      <c r="M41" s="61"/>
      <c r="N41" s="61"/>
      <c r="O41" s="61"/>
      <c r="P41" s="61"/>
      <c r="Q41" s="61"/>
      <c r="R41" s="61"/>
      <c r="S41" s="61"/>
      <c r="T41" s="61"/>
      <c r="U41" s="61"/>
      <c r="V41" s="62"/>
      <c r="W41" s="239"/>
      <c r="X41" s="231"/>
      <c r="Y41" s="147">
        <f>AVERAGE(Y35:Y40)*20%</f>
        <v>0.2</v>
      </c>
      <c r="Z41" s="166"/>
      <c r="AA41" s="167"/>
      <c r="AB41" s="230"/>
      <c r="AC41" s="231"/>
      <c r="AD41" s="147">
        <f>AVERAGE(AD35:AD40)*20%</f>
        <v>0.2</v>
      </c>
      <c r="AE41" s="232"/>
      <c r="AF41" s="233"/>
      <c r="AG41" s="230"/>
      <c r="AH41" s="231"/>
      <c r="AI41" s="147">
        <f>AVERAGE(AI35:AI40)*20%</f>
        <v>0.2</v>
      </c>
      <c r="AJ41" s="232"/>
      <c r="AK41" s="233"/>
      <c r="AL41" s="230"/>
      <c r="AM41" s="231"/>
      <c r="AN41" s="142">
        <f>AVERAGE(AN35:AN40)</f>
        <v>0</v>
      </c>
      <c r="AO41" s="232"/>
      <c r="AP41" s="233"/>
      <c r="AQ41" s="230"/>
      <c r="AR41" s="231"/>
      <c r="AS41" s="147">
        <f>AVERAGE(AS35:AS40)*20%</f>
        <v>0.14315749235474007</v>
      </c>
      <c r="AT41" s="159"/>
      <c r="AU41" s="50"/>
    </row>
    <row r="42" spans="1:49" ht="19.5" thickBot="1" x14ac:dyDescent="0.35">
      <c r="A42" s="240" t="s">
        <v>125</v>
      </c>
      <c r="B42" s="241"/>
      <c r="C42" s="241"/>
      <c r="D42" s="241"/>
      <c r="E42" s="242"/>
      <c r="F42" s="57"/>
      <c r="G42" s="58"/>
      <c r="H42" s="58"/>
      <c r="I42" s="58"/>
      <c r="J42" s="58"/>
      <c r="K42" s="58"/>
      <c r="L42" s="58"/>
      <c r="M42" s="58"/>
      <c r="N42" s="58"/>
      <c r="O42" s="58"/>
      <c r="P42" s="58"/>
      <c r="Q42" s="58"/>
      <c r="R42" s="58"/>
      <c r="S42" s="58"/>
      <c r="T42" s="58"/>
      <c r="U42" s="58"/>
      <c r="V42" s="59"/>
      <c r="W42" s="212"/>
      <c r="X42" s="213"/>
      <c r="Y42" s="148">
        <f>Y34+Y41</f>
        <v>0.94722891061186387</v>
      </c>
      <c r="Z42" s="168"/>
      <c r="AA42" s="169"/>
      <c r="AB42" s="212"/>
      <c r="AC42" s="213"/>
      <c r="AD42" s="148">
        <f>AD34+AD41</f>
        <v>0.89585450440917103</v>
      </c>
      <c r="AE42" s="214"/>
      <c r="AF42" s="215"/>
      <c r="AG42" s="212"/>
      <c r="AH42" s="213"/>
      <c r="AI42" s="148">
        <f>AI34+AI41</f>
        <v>0.92700910052910057</v>
      </c>
      <c r="AJ42" s="214"/>
      <c r="AK42" s="215"/>
      <c r="AL42" s="212"/>
      <c r="AM42" s="213"/>
      <c r="AN42" s="143">
        <f>+((AN34*80%)+(AN41*20%))</f>
        <v>0</v>
      </c>
      <c r="AO42" s="214"/>
      <c r="AP42" s="215"/>
      <c r="AQ42" s="212"/>
      <c r="AR42" s="213"/>
      <c r="AS42" s="148">
        <f>AS34+AS41</f>
        <v>0.74118158409357981</v>
      </c>
      <c r="AT42" s="160"/>
      <c r="AU42" s="51"/>
    </row>
    <row r="43" spans="1:49" x14ac:dyDescent="0.25">
      <c r="A43" s="1"/>
      <c r="B43" s="1"/>
      <c r="C43" s="1"/>
      <c r="D43" s="1"/>
      <c r="E43" s="1"/>
      <c r="F43" s="1"/>
      <c r="G43" s="1"/>
      <c r="H43" s="1"/>
      <c r="I43" s="1"/>
      <c r="J43" s="1"/>
      <c r="K43" s="1"/>
      <c r="L43" s="1"/>
      <c r="M43" s="1"/>
      <c r="N43" s="1"/>
      <c r="O43" s="1"/>
      <c r="P43" s="1"/>
      <c r="Q43" s="1"/>
      <c r="R43" s="1"/>
      <c r="S43" s="1"/>
      <c r="T43" s="1"/>
      <c r="U43" s="1"/>
      <c r="V43" s="1"/>
      <c r="W43" s="131"/>
      <c r="X43" s="131"/>
      <c r="Y43" s="131"/>
      <c r="Z43" s="149"/>
      <c r="AA43" s="149"/>
      <c r="AB43" s="131"/>
      <c r="AC43" s="131"/>
      <c r="AD43" s="52"/>
      <c r="AE43" s="131"/>
      <c r="AF43" s="131"/>
      <c r="AG43" s="131"/>
      <c r="AH43" s="131"/>
      <c r="AI43" s="131"/>
      <c r="AJ43" s="131"/>
      <c r="AK43" s="131"/>
      <c r="AL43" s="131"/>
      <c r="AM43" s="131"/>
      <c r="AN43" s="131"/>
      <c r="AO43" s="131"/>
      <c r="AP43" s="131"/>
      <c r="AQ43" s="131"/>
      <c r="AR43" s="131"/>
      <c r="AS43" s="131"/>
      <c r="AT43" s="149"/>
      <c r="AU43" s="1"/>
      <c r="AV43" s="1"/>
      <c r="AW43" s="1"/>
    </row>
    <row r="44" spans="1:49" x14ac:dyDescent="0.25">
      <c r="A44" s="1"/>
      <c r="B44" s="1"/>
      <c r="C44" s="1"/>
      <c r="D44" s="1"/>
      <c r="E44" s="53"/>
      <c r="F44" s="1"/>
      <c r="G44" s="1"/>
      <c r="H44" s="1"/>
      <c r="I44" s="1"/>
      <c r="J44" s="1"/>
      <c r="K44" s="1"/>
      <c r="L44" s="1"/>
      <c r="M44" s="1"/>
      <c r="N44" s="1"/>
      <c r="O44" s="1"/>
      <c r="P44" s="1"/>
      <c r="Q44" s="1"/>
      <c r="R44" s="1"/>
      <c r="S44" s="1"/>
      <c r="T44" s="1"/>
      <c r="U44" s="1"/>
      <c r="V44" s="1"/>
      <c r="W44" s="131"/>
      <c r="X44" s="131"/>
      <c r="Y44" s="131"/>
      <c r="Z44" s="149"/>
      <c r="AA44" s="149"/>
      <c r="AB44" s="131"/>
      <c r="AC44" s="131"/>
      <c r="AD44" s="131"/>
      <c r="AE44" s="131"/>
      <c r="AF44" s="131"/>
      <c r="AG44" s="131"/>
      <c r="AH44" s="131"/>
      <c r="AI44" s="131"/>
      <c r="AJ44" s="131"/>
      <c r="AK44" s="131"/>
      <c r="AL44" s="131"/>
      <c r="AM44" s="131"/>
      <c r="AN44" s="131"/>
      <c r="AO44" s="131"/>
      <c r="AP44" s="131"/>
      <c r="AQ44" s="131"/>
      <c r="AR44" s="131"/>
      <c r="AS44" s="131"/>
      <c r="AT44" s="149"/>
      <c r="AU44" s="1"/>
      <c r="AV44" s="1"/>
      <c r="AW44" s="1"/>
    </row>
  </sheetData>
  <mergeCells count="95">
    <mergeCell ref="G13:H13"/>
    <mergeCell ref="I13:M13"/>
    <mergeCell ref="Z1:Z2"/>
    <mergeCell ref="AA1:AA2"/>
    <mergeCell ref="AB1:AB2"/>
    <mergeCell ref="T1:T2"/>
    <mergeCell ref="U1:U2"/>
    <mergeCell ref="V1:V2"/>
    <mergeCell ref="X1:X2"/>
    <mergeCell ref="Y1:Y2"/>
    <mergeCell ref="A6:B12"/>
    <mergeCell ref="C6:E12"/>
    <mergeCell ref="F6:M6"/>
    <mergeCell ref="I7:M7"/>
    <mergeCell ref="I8:M8"/>
    <mergeCell ref="G7:H7"/>
    <mergeCell ref="G8:H8"/>
    <mergeCell ref="G9:H9"/>
    <mergeCell ref="G12:H12"/>
    <mergeCell ref="I9:M9"/>
    <mergeCell ref="I12:M12"/>
    <mergeCell ref="G10:H10"/>
    <mergeCell ref="I10:M10"/>
    <mergeCell ref="G11:H11"/>
    <mergeCell ref="I11:M11"/>
    <mergeCell ref="AI1:AI2"/>
    <mergeCell ref="AW1:AW2"/>
    <mergeCell ref="A2:M2"/>
    <mergeCell ref="A3:R3"/>
    <mergeCell ref="A4:R4"/>
    <mergeCell ref="AP1:AP2"/>
    <mergeCell ref="AQ1:AQ2"/>
    <mergeCell ref="AR1:AR2"/>
    <mergeCell ref="AS1:AS2"/>
    <mergeCell ref="AT1:AT2"/>
    <mergeCell ref="AU1:AU2"/>
    <mergeCell ref="AJ1:AJ2"/>
    <mergeCell ref="AC1:AC2"/>
    <mergeCell ref="A1:M1"/>
    <mergeCell ref="N1:R2"/>
    <mergeCell ref="S1:S2"/>
    <mergeCell ref="AD1:AD2"/>
    <mergeCell ref="AE1:AE2"/>
    <mergeCell ref="AF1:AF2"/>
    <mergeCell ref="AG1:AG2"/>
    <mergeCell ref="AH1:AH2"/>
    <mergeCell ref="AV1:AV2"/>
    <mergeCell ref="AK1:AK2"/>
    <mergeCell ref="AL1:AL2"/>
    <mergeCell ref="AM1:AM2"/>
    <mergeCell ref="AN1:AN2"/>
    <mergeCell ref="AO1:AO2"/>
    <mergeCell ref="AG15:AK15"/>
    <mergeCell ref="AL15:AP15"/>
    <mergeCell ref="AQ15:AT15"/>
    <mergeCell ref="W16:AA17"/>
    <mergeCell ref="A15:B17"/>
    <mergeCell ref="C15:C18"/>
    <mergeCell ref="D15:F17"/>
    <mergeCell ref="G15:Q17"/>
    <mergeCell ref="A42:E42"/>
    <mergeCell ref="W42:X42"/>
    <mergeCell ref="AB42:AC42"/>
    <mergeCell ref="AE42:AF42"/>
    <mergeCell ref="AQ16:AT17"/>
    <mergeCell ref="A34:E34"/>
    <mergeCell ref="W34:X34"/>
    <mergeCell ref="Z34:AA34"/>
    <mergeCell ref="AB34:AC34"/>
    <mergeCell ref="AE34:AF34"/>
    <mergeCell ref="AG34:AH34"/>
    <mergeCell ref="AJ34:AK34"/>
    <mergeCell ref="AL34:AM34"/>
    <mergeCell ref="R15:V17"/>
    <mergeCell ref="W15:AA15"/>
    <mergeCell ref="AB15:AF15"/>
    <mergeCell ref="AQ34:AR34"/>
    <mergeCell ref="A41:E41"/>
    <mergeCell ref="W41:X41"/>
    <mergeCell ref="AB41:AC41"/>
    <mergeCell ref="AE41:AF41"/>
    <mergeCell ref="AG41:AH41"/>
    <mergeCell ref="AJ41:AK41"/>
    <mergeCell ref="AQ42:AR42"/>
    <mergeCell ref="AL41:AM41"/>
    <mergeCell ref="AO41:AP41"/>
    <mergeCell ref="AQ41:AR41"/>
    <mergeCell ref="AL42:AM42"/>
    <mergeCell ref="AG42:AH42"/>
    <mergeCell ref="AJ42:AK42"/>
    <mergeCell ref="AB16:AF17"/>
    <mergeCell ref="AG16:AK17"/>
    <mergeCell ref="AL16:AP17"/>
    <mergeCell ref="AO42:AP42"/>
    <mergeCell ref="AO34:AP34"/>
  </mergeCells>
  <dataValidations count="1">
    <dataValidation allowBlank="1" showInputMessage="1" showErrorMessage="1" error="Escriba un texto " promptTitle="Cualquier contenido" sqref="F24 F27 F30:F33"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Yamile Espinosa Galindo</cp:lastModifiedBy>
  <dcterms:created xsi:type="dcterms:W3CDTF">2021-12-02T18:50:00Z</dcterms:created>
  <dcterms:modified xsi:type="dcterms:W3CDTF">2022-10-26T16:01:31Z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