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PLANES GESTION 2021/Alcaldías Locales/OTROS DOCUMENTOS/II TRIMESTRE/PUBLICACIONES AL - BLOQ/"/>
    </mc:Choice>
  </mc:AlternateContent>
  <xr:revisionPtr revIDLastSave="7" documentId="8_{01D2FF8C-2117-40CE-84E8-B0BE8A669FA8}" xr6:coauthVersionLast="47" xr6:coauthVersionMax="47" xr10:uidLastSave="{C9DB8B31-968C-46D0-A4E6-4243D57E11AE}"/>
  <workbookProtection lockStructure="1"/>
  <bookViews>
    <workbookView xWindow="-120" yWindow="-120" windowWidth="29040" windowHeight="15840" xr2:uid="{00000000-000D-0000-FFFF-FFFF00000000}"/>
  </bookViews>
  <sheets>
    <sheet name="2021 chapinero"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36" i="1" l="1"/>
  <c r="AQ35" i="1"/>
  <c r="AR35" i="1" s="1"/>
  <c r="AQ34" i="1"/>
  <c r="AR34" i="1" s="1"/>
  <c r="AQ32" i="1"/>
  <c r="AR32" i="1" s="1"/>
  <c r="AR36" i="1"/>
  <c r="AR33" i="1"/>
  <c r="AQ33" i="1"/>
  <c r="AR31" i="1"/>
  <c r="AQ30" i="1"/>
  <c r="AR29" i="1"/>
  <c r="AQ29" i="1"/>
  <c r="AR28" i="1"/>
  <c r="AR27" i="1"/>
  <c r="AQ28" i="1"/>
  <c r="AQ27" i="1"/>
  <c r="AQ26" i="1"/>
  <c r="AQ24" i="1"/>
  <c r="AQ23" i="1"/>
  <c r="AR22" i="1"/>
  <c r="AQ22" i="1"/>
  <c r="AQ21" i="1"/>
  <c r="AQ20" i="1"/>
  <c r="AR17" i="1"/>
  <c r="AC17" i="1"/>
  <c r="AR13" i="1"/>
  <c r="AC35" i="1" l="1"/>
  <c r="AC34" i="1"/>
  <c r="AC33" i="1"/>
  <c r="AC32" i="1"/>
  <c r="AM37" i="1"/>
  <c r="AM30" i="1"/>
  <c r="AM29" i="1"/>
  <c r="AM28" i="1"/>
  <c r="AM27" i="1"/>
  <c r="AM26" i="1"/>
  <c r="AM25" i="1"/>
  <c r="AM24" i="1"/>
  <c r="AM23" i="1"/>
  <c r="AM22" i="1"/>
  <c r="AM21" i="1"/>
  <c r="AM20" i="1"/>
  <c r="AM19" i="1"/>
  <c r="AM18" i="1"/>
  <c r="AM17" i="1"/>
  <c r="AM16" i="1"/>
  <c r="AM15" i="1"/>
  <c r="AM14" i="1"/>
  <c r="AM13" i="1"/>
  <c r="AM31" i="1"/>
  <c r="AM38" i="1"/>
  <c r="AH37" i="1"/>
  <c r="AH31" i="1"/>
  <c r="AH38" i="1"/>
  <c r="AH30" i="1"/>
  <c r="AH29" i="1"/>
  <c r="AH28" i="1"/>
  <c r="AH27" i="1"/>
  <c r="AH26" i="1"/>
  <c r="AH25" i="1"/>
  <c r="AH24" i="1"/>
  <c r="AH23" i="1"/>
  <c r="AH22" i="1"/>
  <c r="AH21" i="1"/>
  <c r="AH20" i="1"/>
  <c r="AH19" i="1"/>
  <c r="AH18" i="1"/>
  <c r="AH17" i="1"/>
  <c r="AH16" i="1"/>
  <c r="AH15" i="1"/>
  <c r="AH14" i="1"/>
  <c r="AH13" i="1"/>
  <c r="AC37" i="1"/>
  <c r="AC30" i="1"/>
  <c r="AC29" i="1"/>
  <c r="AC28" i="1"/>
  <c r="AC27" i="1"/>
  <c r="AC26" i="1"/>
  <c r="AC25" i="1"/>
  <c r="AC24" i="1"/>
  <c r="AC23" i="1"/>
  <c r="AC22" i="1"/>
  <c r="AC21" i="1"/>
  <c r="AC20" i="1"/>
  <c r="AC19" i="1"/>
  <c r="AC18" i="1"/>
  <c r="AC16" i="1"/>
  <c r="AC15" i="1"/>
  <c r="AC13" i="1"/>
  <c r="X23" i="1"/>
  <c r="AR37" i="1"/>
  <c r="X37" i="1"/>
  <c r="X31" i="1"/>
  <c r="X38" i="1"/>
  <c r="X26" i="1"/>
  <c r="AR30" i="1"/>
  <c r="AR26" i="1"/>
  <c r="AR25" i="1"/>
  <c r="AR24" i="1"/>
  <c r="AR23" i="1"/>
  <c r="AR21" i="1"/>
  <c r="AR20" i="1"/>
  <c r="AR19" i="1"/>
  <c r="AR18" i="1"/>
  <c r="AR16" i="1"/>
  <c r="X22" i="1"/>
  <c r="X21" i="1"/>
  <c r="X20" i="1"/>
  <c r="X16" i="1"/>
  <c r="E30" i="1"/>
  <c r="E29" i="1"/>
  <c r="E28" i="1"/>
  <c r="E27" i="1"/>
  <c r="E26" i="1"/>
  <c r="E25" i="1"/>
  <c r="E24" i="1"/>
  <c r="E23" i="1"/>
  <c r="E22" i="1"/>
  <c r="E21" i="1"/>
  <c r="E20" i="1"/>
  <c r="E19" i="1"/>
  <c r="E18" i="1"/>
  <c r="E17" i="1"/>
  <c r="E16" i="1"/>
  <c r="E15" i="1"/>
  <c r="E14" i="1"/>
  <c r="E13" i="1"/>
  <c r="P30" i="1"/>
  <c r="P29" i="1"/>
  <c r="P28" i="1"/>
  <c r="P27" i="1"/>
  <c r="P26" i="1"/>
  <c r="P25" i="1"/>
  <c r="P24" i="1"/>
  <c r="P23" i="1"/>
  <c r="L37" i="1"/>
  <c r="P37" i="1"/>
  <c r="O37" i="1"/>
  <c r="N37" i="1"/>
  <c r="M37" i="1"/>
  <c r="AP36" i="1"/>
  <c r="AP35" i="1"/>
  <c r="AP34" i="1"/>
  <c r="AP33" i="1"/>
  <c r="AP32" i="1"/>
  <c r="AP30" i="1"/>
  <c r="AP29" i="1"/>
  <c r="AP28" i="1"/>
  <c r="AP27" i="1"/>
  <c r="AP26" i="1"/>
  <c r="AP25" i="1"/>
  <c r="AP24" i="1"/>
  <c r="AP23" i="1"/>
  <c r="AP22" i="1"/>
  <c r="AP21" i="1"/>
  <c r="AP20" i="1"/>
  <c r="AP19" i="1"/>
  <c r="AP18" i="1"/>
  <c r="AP17" i="1"/>
  <c r="AP16" i="1"/>
  <c r="AP15" i="1"/>
  <c r="AP14" i="1"/>
  <c r="AP13" i="1"/>
  <c r="AK36" i="1"/>
  <c r="AK35" i="1"/>
  <c r="AK34" i="1"/>
  <c r="AK33" i="1"/>
  <c r="AK32" i="1"/>
  <c r="AK30" i="1"/>
  <c r="AK29" i="1"/>
  <c r="AK28" i="1"/>
  <c r="AK27" i="1"/>
  <c r="AK26" i="1"/>
  <c r="AK25" i="1"/>
  <c r="AK24" i="1"/>
  <c r="AK23" i="1"/>
  <c r="AK22" i="1"/>
  <c r="AK21" i="1"/>
  <c r="AK20" i="1"/>
  <c r="AK19" i="1"/>
  <c r="AK18" i="1"/>
  <c r="AK17" i="1"/>
  <c r="AK16" i="1"/>
  <c r="AK15" i="1"/>
  <c r="AK14" i="1"/>
  <c r="AK13" i="1"/>
  <c r="AF36" i="1"/>
  <c r="AF35" i="1"/>
  <c r="AF34" i="1"/>
  <c r="AF33" i="1"/>
  <c r="AF32" i="1"/>
  <c r="AF30" i="1"/>
  <c r="AF29" i="1"/>
  <c r="AF28" i="1"/>
  <c r="AF27" i="1"/>
  <c r="AF26" i="1"/>
  <c r="AF25" i="1"/>
  <c r="AF24" i="1"/>
  <c r="AF23" i="1"/>
  <c r="AF22" i="1"/>
  <c r="AF21" i="1"/>
  <c r="AF20" i="1"/>
  <c r="AF19" i="1"/>
  <c r="AF18" i="1"/>
  <c r="AF17" i="1"/>
  <c r="AF16" i="1"/>
  <c r="AF15" i="1"/>
  <c r="AF14" i="1"/>
  <c r="AF13" i="1"/>
  <c r="AA36" i="1"/>
  <c r="AA35" i="1"/>
  <c r="AA34" i="1"/>
  <c r="AA33" i="1"/>
  <c r="AA32" i="1"/>
  <c r="AA30" i="1"/>
  <c r="AA29" i="1"/>
  <c r="AA28" i="1"/>
  <c r="AA27" i="1"/>
  <c r="AA26" i="1"/>
  <c r="AA25" i="1"/>
  <c r="AA24" i="1"/>
  <c r="AA23" i="1"/>
  <c r="AA22" i="1"/>
  <c r="AA21" i="1"/>
  <c r="AA20" i="1"/>
  <c r="AA19" i="1"/>
  <c r="AA18" i="1"/>
  <c r="AA17" i="1"/>
  <c r="AA16" i="1"/>
  <c r="AA15" i="1"/>
  <c r="V36" i="1"/>
  <c r="V33" i="1"/>
  <c r="V30" i="1"/>
  <c r="V29" i="1"/>
  <c r="V28" i="1"/>
  <c r="V27" i="1"/>
  <c r="V26" i="1"/>
  <c r="V25" i="1"/>
  <c r="V24" i="1"/>
  <c r="V23" i="1"/>
  <c r="V22" i="1"/>
  <c r="V21" i="1"/>
  <c r="V20" i="1"/>
  <c r="V19" i="1"/>
  <c r="V18" i="1"/>
  <c r="V17" i="1"/>
  <c r="V16" i="1"/>
  <c r="V15" i="1"/>
  <c r="E31" i="1"/>
  <c r="E37" i="1"/>
  <c r="N38" i="1"/>
  <c r="O38" i="1"/>
  <c r="M38" i="1"/>
  <c r="L38" i="1"/>
  <c r="P38" i="1"/>
  <c r="E38" i="1"/>
  <c r="AR38" i="1" l="1"/>
  <c r="AC31" i="1"/>
  <c r="AC38" i="1" s="1"/>
</calcChain>
</file>

<file path=xl/sharedStrings.xml><?xml version="1.0" encoding="utf-8"?>
<sst xmlns="http://schemas.openxmlformats.org/spreadsheetml/2006/main" count="509" uniqueCount="284">
  <si>
    <r>
      <t xml:space="preserve">ALCALDÍA LOCAL DE </t>
    </r>
    <r>
      <rPr>
        <b/>
        <u/>
        <sz val="11"/>
        <color indexed="8"/>
        <rFont val="Calibri Light"/>
        <family val="2"/>
      </rPr>
      <t>CHAPINERO</t>
    </r>
  </si>
  <si>
    <r>
      <rPr>
        <b/>
        <sz val="11"/>
        <color indexed="8"/>
        <rFont val="Calibri Light"/>
        <family val="2"/>
      </rPr>
      <t xml:space="preserve">Código Formato: </t>
    </r>
    <r>
      <rPr>
        <sz val="11"/>
        <color indexed="8"/>
        <rFont val="Calibri Light"/>
        <family val="2"/>
      </rPr>
      <t xml:space="preserve">PLE-PIN-F018
</t>
    </r>
    <r>
      <rPr>
        <b/>
        <sz val="11"/>
        <color indexed="8"/>
        <rFont val="Calibri Light"/>
        <family val="2"/>
      </rPr>
      <t xml:space="preserve">Versión: </t>
    </r>
    <r>
      <rPr>
        <sz val="11"/>
        <color indexed="8"/>
        <rFont val="Calibri Light"/>
        <family val="2"/>
      </rPr>
      <t xml:space="preserve">4
</t>
    </r>
    <r>
      <rPr>
        <b/>
        <sz val="11"/>
        <color indexed="8"/>
        <rFont val="Calibri Light"/>
        <family val="2"/>
      </rPr>
      <t xml:space="preserve">Vigencia desde: </t>
    </r>
    <r>
      <rPr>
        <sz val="11"/>
        <color indexed="8"/>
        <rFont val="Calibri Light"/>
        <family val="2"/>
      </rPr>
      <t xml:space="preserve">25 de enero de 2020
</t>
    </r>
    <r>
      <rPr>
        <b/>
        <sz val="11"/>
        <color indexed="8"/>
        <rFont val="Calibri Light"/>
        <family val="2"/>
      </rPr>
      <t xml:space="preserve">Caso HOLA: </t>
    </r>
    <r>
      <rPr>
        <sz val="11"/>
        <color indexed="8"/>
        <rFont val="Calibri Light"/>
        <family val="2"/>
      </rPr>
      <t>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</si>
  <si>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</si>
  <si>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</si>
  <si>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</si>
  <si>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</si>
  <si>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</si>
  <si>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</si>
  <si>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</si>
  <si>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1 de marzo 2021</t>
  </si>
  <si>
    <t>Publicación del plan de gestión aprobado. Caso HOLA: 158311</t>
  </si>
  <si>
    <t>28 de abril de 2021</t>
  </si>
  <si>
    <t>Para el primer trimestre de la vigencia 2021, el plan de gestión de la Alcaldía Local alcanzó un nivel de desempeño del 75% de acuerdo con lo programado, y del 33% acumulado para la vigencia. 
Se actualiza el entregable, nombre de la fuente de información y método de verificación de las metas 10, 12 y 14,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</si>
  <si>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</si>
  <si>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</si>
  <si>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</si>
  <si>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</si>
  <si>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</si>
  <si>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</si>
  <si>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</si>
  <si>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</si>
  <si>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</si>
  <si>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</si>
  <si>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</si>
  <si>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</si>
  <si>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</si>
  <si>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</si>
  <si>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</si>
  <si>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</si>
  <si>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</si>
  <si>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</si>
  <si>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</si>
  <si>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</si>
  <si>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</si>
  <si>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</si>
  <si>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</si>
  <si>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</si>
  <si>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</si>
  <si>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</si>
  <si>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</si>
  <si>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</si>
  <si>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</si>
  <si>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</si>
  <si>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</si>
  <si>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</si>
  <si>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</si>
  <si>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</si>
  <si>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</si>
  <si>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</si>
  <si>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</si>
  <si>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</si>
  <si>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</si>
  <si>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r>
      <t xml:space="preserve">1. Cumplir el </t>
    </r>
    <r>
      <rPr>
        <b/>
        <sz val="11"/>
        <color indexed="8"/>
        <rFont val="Calibri Light"/>
        <family val="2"/>
      </rPr>
      <t>10%</t>
    </r>
    <r>
      <rPr>
        <sz val="11"/>
        <color indexed="8"/>
        <rFont val="Calibri Light"/>
        <family val="2"/>
      </rPr>
      <t xml:space="preserve"> de las metas del Plan de Desarrollo Local (metas entregadas)</t>
    </r>
  </si>
  <si>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</si>
  <si>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</si>
  <si>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</si>
  <si>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</si>
  <si>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</si>
  <si>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</si>
  <si>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</si>
  <si>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</si>
  <si>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</si>
  <si>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</si>
  <si>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No programada</t>
  </si>
  <si>
    <t>No programada para el I Trimestre de 2021.</t>
  </si>
  <si>
    <r>
      <t xml:space="preserve">2. Incrementar en </t>
    </r>
    <r>
      <rPr>
        <b/>
        <sz val="11"/>
        <color indexed="8"/>
        <rFont val="Calibri Light"/>
        <family val="2"/>
      </rPr>
      <t xml:space="preserve">15% </t>
    </r>
    <r>
      <rPr>
        <sz val="11"/>
        <color indexed="8"/>
        <rFont val="Calibri Light"/>
        <family val="2"/>
      </rPr>
      <t>la participación efectiva la ciudadanía  votantes) en los ejercicios de presupuestos participativos Fase II con respecto al año anterior</t>
    </r>
  </si>
  <si>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</si>
  <si>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</si>
  <si>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</si>
  <si>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</si>
  <si>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</si>
  <si>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</si>
  <si>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</si>
  <si>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</si>
  <si>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</si>
  <si>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</si>
  <si>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</si>
  <si>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</si>
  <si>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</si>
  <si>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 xml:space="preserve">El FDL de Chapinero ha realizado un proceso de inversión en capacidad institucional, en talento humano altamente capacitado, para lograr dar alcance a las metas del Plan de Desarrollo, atender a los promotores ciudadanos y tener las condiciones dadas para que las propuestas ganadoras (38 iniciativas ciudadanas) sean llevadas totalmente a satisfacción; por ello, de las 17 metas con presupuestos participativos que ascienden de acuerdo con la asignación presupuestal de 2021, a $6.724.854 de los cuales se han comprometido $386.007.000. Se adjunta archivo con detalle.
Para el I Trimestre 2021, se están estructurando-actualizando los proyectos de inversión asociados a las propuestas ganadoras de presupuestos participativos.
Por lo anterior, aún no se han registrado avances en la plataforma de Gobierno Abierto para Bogotá, que es de donde se extraerá la información para próximos seguimientos.
</t>
  </si>
  <si>
    <t xml:space="preserve">Reporte de recursos comprometidos y con Registro Presupuestal
Plataforma Gobierno Abierto para Bogotá
Acta de acuerdo participativo
BOGDATA
</t>
  </si>
  <si>
    <t>Gestión corporativa institucional (local)</t>
  </si>
  <si>
    <r>
      <t xml:space="preserve">4. Girar mínimo el </t>
    </r>
    <r>
      <rPr>
        <b/>
        <sz val="11"/>
        <color indexed="8"/>
        <rFont val="Calibri Light"/>
        <family val="2"/>
      </rPr>
      <t>60%</t>
    </r>
    <r>
      <rPr>
        <sz val="11"/>
        <color indexed="8"/>
        <rFont val="Calibri Light"/>
        <family val="2"/>
      </rPr>
      <t xml:space="preserve"> del presupuesto comprometido constituido como obligaciones por pagar de la vigencia 2020</t>
    </r>
  </si>
  <si>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</si>
  <si>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</si>
  <si>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</si>
  <si>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</si>
  <si>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</si>
  <si>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</si>
  <si>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El 100% de los pagos autorizados por los apoyos a la supervisión se giraron equivalentes al 14,65% reportado</t>
  </si>
  <si>
    <t xml:space="preserve">Reporte seguimiento mensual consolidado
Reporte BOGDATA
</t>
  </si>
  <si>
    <r>
      <t>5. Girar mínimo el </t>
    </r>
    <r>
      <rPr>
        <b/>
        <sz val="11"/>
        <color indexed="8"/>
        <rFont val="Calibri Light"/>
        <family val="2"/>
      </rPr>
      <t xml:space="preserve"> 60% </t>
    </r>
    <r>
      <rPr>
        <sz val="11"/>
        <color indexed="8"/>
        <rFont val="Calibri Light"/>
        <family val="2"/>
      </rPr>
      <t>del presupuesto comprometido constituido como obligaciones por pagar de la vigencia 2019 y anteriores</t>
    </r>
  </si>
  <si>
    <t>Porcentaje de giros acumulados de obligaciones por pagar de la vigencia 2019 y anteriores</t>
  </si>
  <si>
    <t>(Giros acumulados/Presupuesto comprometido constituido como obligaciones por pagar de la vigencia 2019 y anteriores)*100</t>
  </si>
  <si>
    <t>El 100% de los pagos autorizados por los apoyos a la supervisión se giraron equivalentes al 15,10% reportado</t>
  </si>
  <si>
    <r>
      <t xml:space="preserve">6. Comprometer mínimo el </t>
    </r>
    <r>
      <rPr>
        <b/>
        <sz val="11"/>
        <color indexed="8"/>
        <rFont val="Calibri Light"/>
        <family val="2"/>
      </rPr>
      <t>25%</t>
    </r>
    <r>
      <rPr>
        <sz val="11"/>
        <color indexed="8"/>
        <rFont val="Calibri Light"/>
        <family val="2"/>
      </rPr>
      <t xml:space="preserve"> al 30 de junio y el </t>
    </r>
    <r>
      <rPr>
        <b/>
        <sz val="11"/>
        <color indexed="8"/>
        <rFont val="Calibri Light"/>
        <family val="2"/>
      </rPr>
      <t>95%</t>
    </r>
    <r>
      <rPr>
        <sz val="11"/>
        <color indexed="8"/>
        <rFont val="Calibri Light"/>
        <family val="2"/>
      </rPr>
      <t xml:space="preserve"> al 31 de diciembre del presupuesto de inversión directa de la vigencia 2021</t>
    </r>
  </si>
  <si>
    <t>Porcentaje de compromiso del presupuesto de inversión directa de la vigencia 2021</t>
  </si>
  <si>
    <t>(Valor de RP de inversión directa de la vigencia  / Valor total del presupuesto de inversión directa de la Vigencia)*100</t>
  </si>
  <si>
    <t>Reporte de ejecución presupuestal BOGDATA</t>
  </si>
  <si>
    <t>La contratación se da en razón a los contratos legalizados en el primer trimestre y a transferencias como la de ingreso solidario</t>
  </si>
  <si>
    <r>
      <t xml:space="preserve">7. Girar mínimo el </t>
    </r>
    <r>
      <rPr>
        <b/>
        <sz val="11"/>
        <color indexed="8"/>
        <rFont val="Calibri Light"/>
        <family val="2"/>
      </rPr>
      <t>40% </t>
    </r>
    <r>
      <rPr>
        <sz val="11"/>
        <color indexed="8"/>
        <rFont val="Calibri Light"/>
        <family val="2"/>
      </rPr>
      <t>del presupuesto total  disponible de inversión directa de la vigencia</t>
    </r>
  </si>
  <si>
    <t>Porcentaje de giros acumulados</t>
  </si>
  <si>
    <t>(Giros acumulados de inversión directa/Presupuesto disponible de inversión directa de la vigencia)*100</t>
  </si>
  <si>
    <t>Se giraron el 100% de los pagos aprobados y la transferencia monetaria.</t>
  </si>
  <si>
    <r>
      <t xml:space="preserve">8. Registrar en el sistema SIPSE Local, el </t>
    </r>
    <r>
      <rPr>
        <b/>
        <sz val="11"/>
        <color indexed="8"/>
        <rFont val="Calibri Light"/>
        <family val="2"/>
      </rPr>
      <t>95%</t>
    </r>
    <r>
      <rPr>
        <sz val="11"/>
        <color indexed="8"/>
        <rFont val="Calibri Light"/>
        <family val="2"/>
      </rPr>
      <t xml:space="preserve"> de los contratos publicados en la plataforma SECOP I y II de la vigencia. </t>
    </r>
  </si>
  <si>
    <t>Porcentaje de contratos registrados en SIPSE Local</t>
  </si>
  <si>
    <t>(Número de contratos registrados en SIPSE Local /Número de contratos publicados en la plataforma SECOP I y II)*100%</t>
  </si>
  <si>
    <t>Reporte SIPSE LOCAL y Reporte SECOP</t>
  </si>
  <si>
    <t>Reporte de seguimiento</t>
  </si>
  <si>
    <t>A través del análisis de la información disponible con contratos electrónicos disponibles en SECOP II versus las solicitudes SIPSE que ha culminado su flujo y han superado la estación CARGUE DE CONTRATO -  CONTRATACION, se evidencia que 32 contratos han sido asociados en SIPSE de los contratos publicados en SECOPII para en el primer trimestre de 2021. Ver informe</t>
  </si>
  <si>
    <t xml:space="preserve">Reporte seguimiento mensual consolidado
Reporte SIPSE LOCAL y Reporte SECOP
</t>
  </si>
  <si>
    <r>
      <t xml:space="preserve">9. Lograr que el </t>
    </r>
    <r>
      <rPr>
        <b/>
        <sz val="11"/>
        <color indexed="8"/>
        <rFont val="Calibri Light"/>
        <family val="2"/>
      </rPr>
      <t>100%</t>
    </r>
    <r>
      <rPr>
        <sz val="11"/>
        <color indexed="8"/>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</si>
  <si>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</si>
  <si>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</si>
  <si>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</si>
  <si>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</si>
  <si>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 xml:space="preserve">A través del análisis de la información disponible con contratos electrónicos disponibles en SECOPII versus las solicitudes SIPSE que ha culminado su flujo total, se evidencia que 17 contratos están en estado 2.2., de los contratos publicados en SECOP II para en el primer trimestre de 2021. Ver informe
</t>
  </si>
  <si>
    <t xml:space="preserve">Reporte seguimiento mensual consolidado
Reporte SIPSE LOCAL
</t>
  </si>
  <si>
    <r>
      <t xml:space="preserve">10. Registrar y actualizar al </t>
    </r>
    <r>
      <rPr>
        <b/>
        <sz val="11"/>
        <color indexed="8"/>
        <rFont val="Calibri Light"/>
        <family val="2"/>
      </rPr>
      <t>95%</t>
    </r>
    <r>
      <rPr>
        <sz val="11"/>
        <color indexed="8"/>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</si>
  <si>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</si>
  <si>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</si>
  <si>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</si>
  <si>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SIPSE Local</t>
  </si>
  <si>
    <t xml:space="preserve">Durante el primer trimestre se presenta el siguiente panorama:
100% utilización módulo proyectos
0% utilización módulo Banco de iniciativas
20% utilización módulos Contratos y Financiero, en relación con el indicador anterior. Ver informe
</t>
  </si>
  <si>
    <t xml:space="preserve">Este indicador se calcula a partir del promedio de ejecución de la meta 8 que corresponde al 93.9% la meta 9 del 100% y la ejecución de 25% del módulo de banco de iniciativas, se incluye pantallazo del cargue de 4 de 17 metas de banco de iniciativas </t>
  </si>
  <si>
    <t>Reporte seguimiento mensual consolidado 
Reporte SIPSE LOCAL</t>
  </si>
  <si>
    <t>Inspección, vigilancia y control</t>
  </si>
  <si>
    <r>
      <t xml:space="preserve">11. Impulsar procesalmente (avocar, rechazar, enviar al competente y todo lo que derive del desarrollo de la actuación), </t>
    </r>
    <r>
      <rPr>
        <b/>
        <sz val="11"/>
        <color indexed="8"/>
        <rFont val="Calibri Light"/>
        <family val="2"/>
      </rPr>
      <t>7.680</t>
    </r>
    <r>
      <rPr>
        <sz val="11"/>
        <color indexed="8"/>
        <rFont val="Calibri Light"/>
        <family val="2"/>
      </rPr>
      <t xml:space="preserve"> expedientes a cargo de las inspecciones de policía.</t>
    </r>
  </si>
  <si>
    <t xml:space="preserve">Expedientes a cargo de las inspecciones de policía impulsados </t>
  </si>
  <si>
    <t xml:space="preserve">Número de expedientes a cargo de las inspecciones de policía impulsados </t>
  </si>
  <si>
    <t>Suma</t>
  </si>
  <si>
    <t xml:space="preserve">Expedientes de actuaciones de policía </t>
  </si>
  <si>
    <t>Impulsos procesales</t>
  </si>
  <si>
    <t>Aplicativo ARCO</t>
  </si>
  <si>
    <t>Conforme a lo anterior se entiende que con respecto a la META 11, lo programado para las 4 inspecciones son 1920 expedientes impulsándolos procesalmente. De acuerdo con el reporte de la DGP. Se impulsaron procesalmente 1.529 expedientes.</t>
  </si>
  <si>
    <t>Fallos de fondo – Aplicativo ARCO
MATRIZ DE CONSOLIDACIÓN</t>
  </si>
  <si>
    <r>
      <t xml:space="preserve">12. Proferir </t>
    </r>
    <r>
      <rPr>
        <b/>
        <sz val="11"/>
        <color indexed="8"/>
        <rFont val="Calibri Light"/>
        <family val="2"/>
      </rPr>
      <t>3.840</t>
    </r>
    <r>
      <rPr>
        <sz val="11"/>
        <color indexed="8"/>
        <rFont val="Calibri Light"/>
        <family val="2"/>
      </rPr>
      <t xml:space="preserve"> de fallos en primera instancia sobre los expedientes a cargo de las inspecciones de policía</t>
    </r>
  </si>
  <si>
    <t>Fallos de fondo en primera instancia proferidos</t>
  </si>
  <si>
    <t>Número de Fallos de fondo en primera instancia proferidos</t>
  </si>
  <si>
    <t>Fallos de fondo</t>
  </si>
  <si>
    <t>Lo programado para las inspecciones entre fallos y archivos en primera instancia son 960, para lo cual se consolidó un total de 1.319 fallos y archivos entre las 4 inspecciones de chapinero, de acuerdo con el reporte de la DGP.</t>
  </si>
  <si>
    <t>Actuaciones administrativas terminadas
Aplicativo SI ACTUA
MATRIZ DE CONSOLIDACIÓN</t>
  </si>
  <si>
    <r>
      <t xml:space="preserve">13. Terminar (archivar), </t>
    </r>
    <r>
      <rPr>
        <b/>
        <sz val="11"/>
        <color indexed="8"/>
        <rFont val="Calibri Light"/>
        <family val="2"/>
      </rPr>
      <t xml:space="preserve">234 </t>
    </r>
    <r>
      <rPr>
        <sz val="11"/>
        <color indexed="8"/>
        <rFont val="Calibri Light"/>
        <family val="2"/>
      </rPr>
      <t>actuaciones administrativas activas</t>
    </r>
  </si>
  <si>
    <t>Actuaciones Administrativas terminadas (archivadas)</t>
  </si>
  <si>
    <t>Número de Actuaciones Administrativas terminadas (archivadas)</t>
  </si>
  <si>
    <t>Actuaciones administrativas terminadas</t>
  </si>
  <si>
    <t>Actuaciones administrativas terminadas por vía gubernativa</t>
  </si>
  <si>
    <t>Aplicativo Si Actúa I</t>
  </si>
  <si>
    <t>Actualmente se adelanta por parte del equipo la caracterización de actualización de los expedientes con la verificación física de los mismos</t>
  </si>
  <si>
    <t xml:space="preserve">Actuaciones administrativas terminadas por vía gubernativa
Aplicativo Si Actúa I
</t>
  </si>
  <si>
    <r>
      <t xml:space="preserve">14. Terminar </t>
    </r>
    <r>
      <rPr>
        <b/>
        <sz val="11"/>
        <color indexed="8"/>
        <rFont val="Calibri Light"/>
        <family val="2"/>
      </rPr>
      <t>186</t>
    </r>
    <r>
      <rPr>
        <sz val="11"/>
        <color indexed="8"/>
        <rFont val="Calibri Light"/>
        <family val="2"/>
      </rPr>
      <t xml:space="preserve"> actuaciones administrativas en primera instancia</t>
    </r>
  </si>
  <si>
    <t>Actuaciones Administrativas terminadas hasta la primera instancia</t>
  </si>
  <si>
    <t>Número de Actuaciones Administrativas terminadas hasta la primera instancia</t>
  </si>
  <si>
    <t>Se finalizó el trámite de cobro persuasivo y se remitieron las actuaciones a la Secretaría de Hacienda Distrital para proseguir con el trámite de cobro coactivo.</t>
  </si>
  <si>
    <t xml:space="preserve">Registros operativos Alcaldía Local
</t>
  </si>
  <si>
    <r>
      <t xml:space="preserve">15. Realizar </t>
    </r>
    <r>
      <rPr>
        <b/>
        <sz val="11"/>
        <color indexed="8"/>
        <rFont val="Calibri Light"/>
        <family val="2"/>
      </rPr>
      <t>112</t>
    </r>
    <r>
      <rPr>
        <sz val="11"/>
        <color indexed="8"/>
        <rFont val="Calibri Light"/>
        <family val="2"/>
      </rPr>
      <t xml:space="preserve"> operativos de inspección, vigilancia y control en materia de integridad del espacio público</t>
    </r>
  </si>
  <si>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</si>
  <si>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</si>
  <si>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</si>
  <si>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</si>
  <si>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operativos Alcaldía Local</t>
  </si>
  <si>
    <t>Durante I trimestre se realizaron 102 acciones de control u operativos en Espacio Público. Anexamos matriz en Excel relacionando cada uno, junto con las respectivas actas.</t>
  </si>
  <si>
    <r>
      <t xml:space="preserve">16. Realizar </t>
    </r>
    <r>
      <rPr>
        <b/>
        <sz val="11"/>
        <color indexed="8"/>
        <rFont val="Calibri Light"/>
        <family val="2"/>
      </rPr>
      <t>130</t>
    </r>
    <r>
      <rPr>
        <sz val="11"/>
        <color indexed="8"/>
        <rFont val="Calibri Light"/>
        <family val="2"/>
      </rPr>
      <t xml:space="preserve"> operativos de inspección, vigilancia y control en materia de actividad económica </t>
    </r>
  </si>
  <si>
    <t>Acciones de control u operativos en materia actividad económica realizadas</t>
  </si>
  <si>
    <t>Número de Acciones de control u operativos en materia actividad económica realizadas</t>
  </si>
  <si>
    <t>Durante el primer trimestre se realizaron 71 acciones de control u operativos de Actividad Económica, anexamos matriz Excel relacionando cada uno junto con las respectivas actas.</t>
  </si>
  <si>
    <r>
      <t xml:space="preserve">17. Realizar </t>
    </r>
    <r>
      <rPr>
        <b/>
        <sz val="11"/>
        <color indexed="8"/>
        <rFont val="Calibri Light"/>
        <family val="2"/>
      </rPr>
      <t>36</t>
    </r>
    <r>
      <rPr>
        <sz val="11"/>
        <color indexed="8"/>
        <rFont val="Calibri Light"/>
        <family val="2"/>
      </rPr>
      <t xml:space="preserve"> operativos de inspección, vigilancia y control en materia de obras y urbanismo </t>
    </r>
  </si>
  <si>
    <t>Acciones de control u operativos en materia de obras y urbanismo realizadas</t>
  </si>
  <si>
    <t>Número de Acciones de control u operativos en materia de obras y urbanismo realizadas</t>
  </si>
  <si>
    <t>Durante I trimestre se realizaron 60 acciones de control. Se anexa como soporte archivo Excel y relacionando cada uno y Actas.</t>
  </si>
  <si>
    <t xml:space="preserve">Durante II trimestre se realizaron 86 acciones de control.  Se realizaron 5 operativos interinstitucionales y 81 visitas de Inspección, vigilancia y control. 
Nota: Se informó por parte de la Dirección de Gestión Policiva de la necesidad de replantear meta con oficina Asesora de Planeación </t>
  </si>
  <si>
    <t xml:space="preserve"> GET-IVC-F034 Formato técnico de visita y/o verificación- control urbanístico 
GDI-GPD-F029 Evidencia de reunión  
Acta de asistencia e informe del operativo 
Registros operativos Alcaldía Local </t>
  </si>
  <si>
    <r>
      <t xml:space="preserve">18. Realizar </t>
    </r>
    <r>
      <rPr>
        <b/>
        <sz val="11"/>
        <color indexed="8"/>
        <rFont val="Calibri Light"/>
        <family val="2"/>
      </rPr>
      <t>44</t>
    </r>
    <r>
      <rPr>
        <sz val="11"/>
        <color indexed="8"/>
        <rFont val="Calibri Light"/>
        <family val="2"/>
      </rPr>
      <t xml:space="preserve"> operativos de inspección, vigilancia y control para dar cumplimiento a los fallos de cerros orientales.</t>
    </r>
  </si>
  <si>
    <t>Acciones de control u operativos para el cumplimiento de los fallos de cerros orientales realizadas</t>
  </si>
  <si>
    <t>Número de Acciones de control u operativos para el cumplimiento de los fallos de cerros orientales realizadas</t>
  </si>
  <si>
    <t xml:space="preserve">Durante I trimestre se realizaron 15 acciones de control u operativos en Cerros Orientales para lo cual anexamos Excel relacionando cada uno y las respectivas actas. </t>
  </si>
  <si>
    <t xml:space="preserve">Registros operativos Alcaldía Local (actas y excel)
</t>
  </si>
  <si>
    <t xml:space="preserve">Durante II trimestre se realizaron 12 acciones de control u operativos en Cerros Orientales. 12 OPERATIVOS INTERINSTITUCIONALES. </t>
  </si>
  <si>
    <t xml:space="preserve"> Formato 
GDI-GPD-F029 Evidencia de reunión  
Acta de asistencia e informe del operativo 
Registros operativos Alcaldía Local </t>
  </si>
  <si>
    <t>Total metas procesos Alcaldía local (80%)</t>
  </si>
  <si>
    <t>Fortalecer la gestión institucional aumentando las capacidades de la entidad para la planeación, seguimiento y ejecución de sus metas y recursos, y la gestión del talento humano.</t>
  </si>
  <si>
    <t>Planeación Instituciona</t>
  </si>
  <si>
    <t>MT 1. 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</si>
  <si>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</si>
  <si>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</si>
  <si>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</si>
  <si>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</si>
  <si>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</si>
  <si>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</si>
  <si>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</si>
  <si>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</si>
  <si>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</si>
  <si>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 xml:space="preserve">Listas de chequeo al cumplimiento de criterios ambientales remitidos por la OAP 
Resultados de medición de los criterios ambientales </t>
  </si>
  <si>
    <t>MT 2. Mantener el 100% de las acciones de mejora asignadas al proceso/Alcaldía con relación a planes de mejoramiento interno documentadas y vigentes</t>
  </si>
  <si>
    <t>Acciones correctivas documentadas y vigentes</t>
  </si>
  <si>
    <t>1 - (No. De acciones vencidas del plan de mejoramiento responsabilidad del proceso  / No  de acciones a gestionar bajo responsabilidad del proceso)*100</t>
  </si>
  <si>
    <t>Planes de mejora</t>
  </si>
  <si>
    <t>Acciones de mejorar sin vencimiento</t>
  </si>
  <si>
    <t>MIMEC - SIG</t>
  </si>
  <si>
    <t>Responsable del Reporte: Planeación Institucional- Grupo Planeación Institucional</t>
  </si>
  <si>
    <t>Reportes MIMEC - SIG remitidos por la OAP</t>
  </si>
  <si>
    <t>La localidad tiene 38 acciones de las cuales 19 presentan vencimiento.</t>
  </si>
  <si>
    <t>Reporte MIMEC</t>
  </si>
  <si>
    <t xml:space="preserve">Comunicación Estratégica </t>
  </si>
  <si>
    <t>MT 3. Mantener el 100% de la información de las páginas Web actualizada de acuerdo a lo establecido en la ley 1712 de 2014</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</si>
  <si>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</si>
  <si>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</si>
  <si>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</si>
  <si>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</si>
  <si>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</si>
  <si>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</si>
  <si>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</si>
  <si>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MT 4. Participar del 100% de las capacitaciones que se realicen en gestión de riesgos, planes de mejora, y sistema de gestión institucional</t>
  </si>
  <si>
    <t>Participación en capacitaciones</t>
  </si>
  <si>
    <t>(No de capacitaciones en las que asistió/ No de capacitaciones convocadas)*100</t>
  </si>
  <si>
    <t>Capacitaciones realizadas</t>
  </si>
  <si>
    <t>Registros de capacitación</t>
  </si>
  <si>
    <t>Listado de asistencia
Video de la reunión
Presentación</t>
  </si>
  <si>
    <t xml:space="preserve">Listado de asistencia 
Video de la reunión 
Presentación </t>
  </si>
  <si>
    <t>Brindar atención oportuna y de calidad a los diferentes sectores poblacionales, generando relaciones de confianza y respeto por la diferencia.</t>
  </si>
  <si>
    <t>Servicio a la Ciudadanía</t>
  </si>
  <si>
    <t>MT 5. Dar respuesta al 100% de los requerimientos ciudadanos asignados a la alcaldía local con corte a 31 de diciembre de 2020, según la información de seguimiento presentada por el proceso de 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</si>
  <si>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</si>
  <si>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</si>
  <si>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</si>
  <si>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</si>
  <si>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ciudadania</t>
  </si>
  <si>
    <t xml:space="preserve">Reporte Aplicativo CRONOS </t>
  </si>
  <si>
    <t>Responsable del Reporte: Subsecretaria de Gestión Institicional - Grupo Oficina de atención a la Ciudadanía</t>
  </si>
  <si>
    <t>La localidad ha atendido 7.279 requerimientos ciudadanos de los 7.474 recibidos de 2016 a 2020, que equivalen al 97,39%</t>
  </si>
  <si>
    <t>Total metas transversales (20%)</t>
  </si>
  <si>
    <t xml:space="preserve">Total plan de gestión </t>
  </si>
  <si>
    <t>30 de julio de 2021</t>
  </si>
  <si>
    <t>Reporte de ejecución de la meta aportado por la DGDL proveniente de la MUSI</t>
  </si>
  <si>
    <t xml:space="preserve">El avance de la meta corresponde al valor del primer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 trimestre de 2021. Esta medición refleja el avance con corte al primer trimestre de esta vigencia sobre el avance físico de las metas del plan de desarrollo local.  Para el primer trimestre, la Alcaldía Local alcanzó un avance del 0,6%. 
Nota: se ajusta la programación de la meta para el II Trimestre de 2021, dado que la información disponible corresponde al I Trimestre. </t>
  </si>
  <si>
    <t>No programada para el II trimestre de 2021.</t>
  </si>
  <si>
    <t>No programada para el II Trimestre de 2021.</t>
  </si>
  <si>
    <t>La Alcaldía Local Chapinero giró $3.476.095.542del presupuesto comprometido constituido como obligaciones por pagar de la vigencia 2020, equivalente a $10.397.071.031, lo cual corresponde a un nivel de ejecución del 33,43%.</t>
  </si>
  <si>
    <t>Reporte BOGDATA 
Reporte de seguimiento presentado por la Dirección para la Gestión del Desarrollo Local.</t>
  </si>
  <si>
    <t>La Alcaldía Local Chapinero giró $3.476.095.542del presupuesto comprometido constituido como obligaciones por pagar de la vigencia 2020, equivalente a $10.397.071.031, lo cual corresponde a un nivel de ejecución del 33,43% para el periodo, que representa un cumplimiento acumulado de la meta del 55,72%</t>
  </si>
  <si>
    <t>Para el II Trimestre de 2021, la Alcaldía Local Chapinero ha girado $4858371900del presupuesto comprometido constituido como obligaciones por pagar de la vigencia 2019 y anteriores, equivalente a $11971234952, lo que representa un nivel de ejecución del 40,58%.</t>
  </si>
  <si>
    <t>Reporte de seguimiento presentado por la Dirección para la Gestión del Desarrollo Local.</t>
  </si>
  <si>
    <t>Reporte de seguimiento presentado por la Dirección para la Gestión del Desarrollo Local.
Reporte BOGDATA</t>
  </si>
  <si>
    <t xml:space="preserve">Reporte de seguimiento presentado por la Dirección para la Gestión del Desarrollo Local. 
Reporte BOGDATA </t>
  </si>
  <si>
    <t>Para el II Trimestre de 2021, la Alcaldía Local de Chapinero comprometió $5.711.845.852 de los $15.888.914.000 asignados como presupuesto de inversión directa de la vigencia 2021, lo que representa un nivel de ejecución del 35,95%, superando lo esperado para el periodo, gracias a la gestión del alcalde  local y su equipo de trabajo. 
Nota: De acuerdo con  lo informado por la alcaldía local, la meta se cumplió en un 33,97%,  dado que no se incluye el valor de los excedentes financieros.</t>
  </si>
  <si>
    <t xml:space="preserve">Para el II Trimestre de 2021, la Alcaldía Local de Chapinero comprometió $5.711.845.852 de los $15.888.914.000 asignados como presupuesto de inversión directa de la vigencia 2021, lo que representa un nivel de ejecución del 35,95%, superando lo esperado para el periodo, gracias a la gestión del alcalde  local y su equipo de trabajo. </t>
  </si>
  <si>
    <t xml:space="preserve">La Alcaldía Local de Chapinero giró $3.413.129.569 de los $15.888.914.000 asignados como depuesto disponible de inversión directa de la vigencia, lo que representa un nivel de ejecución acumulado del 21,48%. </t>
  </si>
  <si>
    <t xml:space="preserve">La Alcaldía Local de Chapinero ha registrado 109 contratos de los 116 contratos publicados en la plataforma SECOP I y II, lo que representa un nivel de cumplimiento del 93,97% para el periodo. </t>
  </si>
  <si>
    <t xml:space="preserve">La Alcaldía Local de Chapinero ha registrado 109 contratos de los 116 contratos publicados en la plataforma SECOP I y II, lo que representa un nivel de cumplimiento del 93,97% para el periodo y del 35,97% acumulado. </t>
  </si>
  <si>
    <t xml:space="preserve">La Alcaldía Local de Chapinero ha registrado 108 contratos en SIPSE Local en estado ejecución de los 108 contratos registrados en SIPSE Local, lo que equivale al 100%. </t>
  </si>
  <si>
    <t xml:space="preserve">La Alcaldía Local de Chapinero ha registrado 108 contratos en SIPSE Local en estado ejecución de los 108 contratos registrados en SIPSE Local, lo que equivale al 100% para el II trimestre, y del 32,85% acumulado para la vigencia. </t>
  </si>
  <si>
    <t>Reporte de seguimiento presentado por la Dirección para la Gestión Policiva</t>
  </si>
  <si>
    <t xml:space="preserve">En el segundo trimestre de 2021, la alcaldía local de Chapinero impulsó procesalmente 1910 expedientes a cargo de las inspecciones de policía, lo que representa un resultado de 99,48% para el periodo. </t>
  </si>
  <si>
    <t xml:space="preserve">En el primer y segundo trimestre de 2021, la alcaldía local de Chapinero impulsó procesalmente 3.439 expedientes a cargo de las inspecciones de policía, lo que representa un resultado acumulado del 44,78% frente a la magnitud anual. </t>
  </si>
  <si>
    <t>En el segundo trimestre de 2021, la alcaldía local de Chapinero profirió 1062 fallos en primera instancia sobre los expedientes a cargo de las inspecciones de policía, lo que representa un resultado de 100%  para el periodo según lo programado.</t>
  </si>
  <si>
    <t xml:space="preserve">La alcaldía local de Chapinero profirió 2.381 fallos en primera instancia sobre los expedientes a cargo de las inspecciones de policía, lo que representa un resultado acumulado del 62,01% frente a la magnitud anual. </t>
  </si>
  <si>
    <t>Actuaciones administrativas terminadas por vía gubernativa 
Aplicativo Si Actúa I
Reporte de seguimiento presentado por la Dirección para la Gestión Policiva</t>
  </si>
  <si>
    <t>No se pudo avanzar en la meta para el segundo trimestre del año 2021, por cuanto por temas de fechas de contratación y  haber tenido durante el mes de marzo que atender un requerimiento de personería que obligó al equipo de descongestión a disponer de 2 semanas para atender este requerimiento. Además por temas de COVID parte del equipo fue afectado desde el 20 de marzo al 12 de abril del presente año, lo que dificulto el cumplimiento de metas</t>
  </si>
  <si>
    <t xml:space="preserve">En el segundo trimestre de 2021, la alcaldía local de Chapinero terminó 36 actuaciones administrativas en primera instancia, lo que representa un resultado de 63,16% para el periodo. 
En el presente trimestre se pudo avanzar un porcentaje mayor  respecto de la meta del segundo trimestre del año 2021 por cuanto en el trimestre anterior por temas de fechas de contratación y  haber tenido durante el mes de marzo que atender un requerimiento de personería que obligó al equipo de descongestión a disponer de 2 semanas para atender este requerimiento. Además por temas de COVID parte del equipo fue afectado desde el 20 de marzo al 12 de abril del presente año, lo que dificulto el cumplimiento de metas. 
</t>
  </si>
  <si>
    <t>Acta de asistencia e informe del operativo 
Registros operativos Alcaldía Local 
Reporte de seguimiento presentado por la Dirección para la Gestión Policiva</t>
  </si>
  <si>
    <t>Se han atendido actuaciones administrativas en primera instancia, lo que representa un avance acumulado de la meta del 22%.</t>
  </si>
  <si>
    <t xml:space="preserve">Durante II trimestre se realizaron 146 acciones de control u operativos en Espacio Público. Se realizaron 39 operativos interinstitucionales y 107 visitas de inspección, vigilancia y control.  </t>
  </si>
  <si>
    <t>GET-IVC-F037 Formato técnico de visita y/o verificación - espacio público. 
Acta de asistencia e informe del operativo 
Registros operativos Alcaldía Local</t>
  </si>
  <si>
    <t>Se han realizado 248 operativos de inspección, vigilancia y control en materia de integridad del espacio público</t>
  </si>
  <si>
    <t xml:space="preserve">Durante el II trimestre se realizaron 105 acciones de control u operativos de Actividad Económica. Se realizaron 33 operativos interinstitucionales y 72 visitas de Inspección, Vigilancia y Control  
 </t>
  </si>
  <si>
    <t xml:space="preserve">GET-IVC-F035 Acta de visita 
GDI-GPD-F029 Evidencia de reunión  
Acta de asistencia e informe del operativo 
Registros operativos Alcaldía Local </t>
  </si>
  <si>
    <t>Se han realizado 176 operativos de inspección, vigilancia y control en materia de actividad económica</t>
  </si>
  <si>
    <t>Se han realizado 146 operativos de inspección, vigilancia y control en materia de obras y urbanismo.</t>
  </si>
  <si>
    <t xml:space="preserve">Se han realizado 27 operativos de inspección, vigilancia y control para dar cumplimiento a los fallos de cerros orientales. </t>
  </si>
  <si>
    <t xml:space="preserve">Implementación del Sistema de Gestión Ambiental en un porcentaje de 63%, resultados obtenidos de la inspección ambiental realizada el 13 de mayo de 2021, empleando el formato: PLE-PIN-F012 Formato inspecciones ambientales para verificación de implementación del plan institucional de gestión ambiental.
Para el segundo semestre del 2021 se obtuvo esta puntuación en la inspección ambiental realizada por la OAP, debido a que se está articulando entre el Plan Institucional de Gestión Ambiental y el Sistema de Gestión Ambiental, pasando de un 34% en el 2020 a un 63% en el 2021. </t>
  </si>
  <si>
    <t>La localidad tiene 14 acciones de las cuales 7 presentan vencimiento. El porcentaje que muestra el avance en el cierre o cumplimiento de acciones vencidas frente a las acciones asignadas en aplicativo MIMEC para los planes de mejora en ejecución.</t>
  </si>
  <si>
    <t xml:space="preserve">Reportes MIMEC - SIG remitido por la OAP </t>
  </si>
  <si>
    <t>Para el II trimestre de 2021, la localidad tiene 14 acciones de las cuales 7 presentan vencimiento. El porcentaje que muestra el avance en el cierre o cumplimiento de acciones vencidas frente a las acciones asignadas en aplicativo MIMEC para los planes de mejora en ejecución.</t>
  </si>
  <si>
    <t>Página web de la alcaldía local con la información actualizada al 96% 
10.7 Registro de Publicación Chapinero 
http://www.chapinero.gov.co/tabla_archivos/107-registro-publicacion-chapinero</t>
  </si>
  <si>
    <t>La Alcaldía Local Chapinero ha cumplido con 110 de los 115 requisitos de publicación de información en su página web, de acuerdo con lo previsto en la Ley 1712 de 2014, según lo informado por la Oficina Asesora de Comunicaciones de la SDG mediante memorando No. 20211400241773, lo que representa un avance del 95,65% para el II Trimestre de 2021 y del 31,56% para la vigencia. 
Durante el segundo trimestre se realizó la actualización de la página web y sus diferentes secciones. La actualización de la misma se realizó tanto con la creación de contenidos de valor como comunicados de prensa como los documentos que fueron remitidos por los diferentes líderes de la Alcaldía para cumplir con el objetivo de mantener a la comunidad actualizada en las acciones realizadas y también cumplir con los estándares de transparencia.</t>
  </si>
  <si>
    <t>La Alcaldía Local Chapinero ha cumplido con 110 de los 115 requisitos de publicación de información en su página web, de acuerdo con lo previsto en la Ley 1712 de 2014, según lo informado por la Oficina Asesora de Comunicaciones de la SDG mediante memorando No. 20211400241773, lo que representa un avance del 95,65% para el II Trimestre de 2021.
Durante el segundo trimestre se realizó la actualización de la página web y sus diferentes secciones. La actualización de la misma se realizó tanto con la creación de contenidos de valor como comunicados de prensa como los documentos que fueron remitidos por los diferentes líderes de la Alcaldía para cumplir con el objetivo de mantener a la comunidad actualizada en las acciones realizadas y también cumplir con los estándares de transparencia.</t>
  </si>
  <si>
    <t xml:space="preserve">La alcaldía local participó en la capacitación sobre innovación y gestión del conocimiento brindada por la Oficina Asesora de Planeación, así como otras reuniones y capacitaciones dictadas por la DGTH y la OAP. </t>
  </si>
  <si>
    <t xml:space="preserve">La Localidad de Chapinero ha atendido 7346 requerimientos ciudadanos, de los 7474 recibidos, lo que representa un 98,3% de gestión frente a la meta prevista. </t>
  </si>
  <si>
    <t>Reporte de atención de requerimientos ciudadanos Subsecretaría de Gestión Institucional
Reporte Aplicativo CRONOS</t>
  </si>
  <si>
    <t xml:space="preserve">La Alcaldía Local de Chapinero logró la ejecución de 6 propuestas ganadoras de presupuestos participativos (Fase II), de las 37 propuestas ganadoras.
El FDL de Chapinero ha realizado un proceso de inversión en capacidad institucional, en talento humano altamente capacitado, para lograr dar alcance a las metas del Plan de Desarrollo, atender a los promotores ciudadanos y tener las condiciones dadas para que las propuestas ganadoras (38 iniciativas ciudadanas) sean llevadas totalmente satisfechas; por ello, de las 17 metas con presupuestos se calcula el porcentaje del presente indicador con 6 de estas metas que ya tienen aprobación del comité de contratación. Con los proyectos 1848, 1853 y 1671 </t>
  </si>
  <si>
    <t>Reporte Dirección para la Gestión del Desarrollo Local
Reporte de recursos comprometidos y con Registro Presupuestal 
Plataforma Gobierno Abierto para Bogotá 
Acta de acuerdo participativo 
BOGDATA 
Actas de Comite
Cronograma de Seguimiento</t>
  </si>
  <si>
    <r>
      <t xml:space="preserve">3. Lograr que el </t>
    </r>
    <r>
      <rPr>
        <b/>
        <sz val="11"/>
        <rFont val="Calibri Light"/>
        <family val="2"/>
      </rPr>
      <t xml:space="preserve">100% </t>
    </r>
    <r>
      <rPr>
        <sz val="11"/>
        <rFont val="Calibri Light"/>
        <family val="2"/>
      </rPr>
      <t xml:space="preserve"> de las propuestas ganadoras de  presupuestos participativos (Fase II) cuenten con todos los recursos comprometidos en la vigencia.</t>
    </r>
  </si>
  <si>
    <t>La Alcaldía Local de Chapinero logró la ejecución de 6 propuestas ganadoras de presupuestos participativos (Fase II), de las 37 propuestas ganadoras.</t>
  </si>
  <si>
    <t>Para el segundo trimestre de la vigencia 2021, el plan de gestión de la Alcaldía Local alcanzó un nivel de desempeño del 86,76% de acuerdo con lo programado, y del 46,05%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</si>
</sst>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7" x14ac:knownFonts="1">
    <font>
      <sz val="11"/>
      <color theme="1"/>
      <name val="Calibri"/>
      <family val="2"/>
      <scheme val="minor"/>
    </font>
    <font>
      <sz val="11"/>
      <color indexed="8"/>
      <name val="Calibri Light"/>
      <family val="2"/>
    </font>
    <font>
      <b/>
      <sz val="11"/>
      <color indexed="8"/>
      <name val="Calibri Light"/>
      <family val="2"/>
    </font>
    <font>
      <b/>
      <u/>
      <sz val="11"/>
      <color indexed="8"/>
      <name val="Calibri Light"/>
      <family val="2"/>
    </font>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2"/>
      <color theme="1"/>
      <name val="Calibri Light"/>
      <family val="2"/>
      <scheme val="major"/>
    </font>
    <font>
      <b/>
      <sz val="12"/>
      <color theme="1"/>
      <name val="Calibri Light"/>
      <family val="2"/>
      <scheme val="major"/>
    </font>
    <font>
      <sz val="11"/>
      <color rgb="FF0070C0"/>
      <name val="Calibri Light"/>
      <family val="2"/>
      <scheme val="major"/>
    </font>
    <font>
      <b/>
      <sz val="12"/>
      <color rgb="FF0070C0"/>
      <name val="Calibri Light"/>
      <family val="2"/>
      <scheme val="major"/>
    </font>
    <font>
      <sz val="14"/>
      <color theme="1"/>
      <name val="Calibri Light"/>
      <family val="2"/>
      <scheme val="major"/>
    </font>
    <font>
      <b/>
      <sz val="14"/>
      <color theme="1"/>
      <name val="Calibri Light"/>
      <family val="2"/>
      <scheme val="major"/>
    </font>
    <font>
      <b/>
      <sz val="11"/>
      <name val="Calibri Light"/>
      <family val="2"/>
    </font>
    <font>
      <sz val="11"/>
      <name val="Calibri Light"/>
      <family val="2"/>
    </font>
    <font>
      <b/>
      <sz val="11"/>
      <color rgb="FF0070C0"/>
      <name val="Calibri Light"/>
      <family val="2"/>
      <scheme val="major"/>
    </font>
  </fonts>
  <fills count="10">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1" fontId="4" fillId="0" borderId="0" applyFont="0" applyFill="0" applyBorder="0" applyAlignment="0" applyProtection="0"/>
    <xf numFmtId="9" fontId="4" fillId="0" borderId="0" applyFont="0" applyFill="0" applyBorder="0" applyAlignment="0" applyProtection="0"/>
  </cellStyleXfs>
  <cellXfs count="132">
    <xf numFmtId="0" fontId="0" fillId="0" borderId="0" xfId="0"/>
    <xf numFmtId="0" fontId="5" fillId="0" borderId="0" xfId="0" applyFont="1" applyAlignment="1" applyProtection="1">
      <alignment wrapText="1"/>
      <protection hidden="1"/>
    </xf>
    <xf numFmtId="0" fontId="5" fillId="0" borderId="0" xfId="0" applyFont="1" applyAlignment="1" applyProtection="1">
      <alignment vertical="center" wrapText="1"/>
      <protection hidden="1"/>
    </xf>
    <xf numFmtId="0" fontId="6" fillId="2" borderId="1" xfId="0" applyFont="1" applyFill="1" applyBorder="1" applyAlignment="1" applyProtection="1">
      <alignment wrapText="1"/>
      <protection hidden="1"/>
    </xf>
    <xf numFmtId="10" fontId="5" fillId="0" borderId="1" xfId="2" applyNumberFormat="1" applyFont="1" applyBorder="1" applyAlignment="1" applyProtection="1">
      <alignment horizontal="right" vertical="top" wrapText="1"/>
      <protection hidden="1"/>
    </xf>
    <xf numFmtId="10" fontId="5" fillId="0" borderId="1" xfId="0" applyNumberFormat="1" applyFont="1" applyBorder="1" applyAlignment="1" applyProtection="1">
      <alignment horizontal="left" vertical="top" wrapText="1"/>
      <protection hidden="1"/>
    </xf>
    <xf numFmtId="9" fontId="5" fillId="0" borderId="1" xfId="0" applyNumberFormat="1" applyFont="1" applyBorder="1" applyAlignment="1" applyProtection="1">
      <alignment horizontal="left" vertical="top" wrapText="1"/>
      <protection hidden="1"/>
    </xf>
    <xf numFmtId="9" fontId="5" fillId="0" borderId="1" xfId="2" applyFont="1" applyBorder="1" applyAlignment="1" applyProtection="1">
      <alignment horizontal="left" vertical="top" wrapText="1"/>
      <protection hidden="1"/>
    </xf>
    <xf numFmtId="0" fontId="7" fillId="0" borderId="1" xfId="0" applyFont="1" applyBorder="1" applyAlignment="1" applyProtection="1">
      <alignment horizontal="left" vertical="top" wrapText="1"/>
      <protection hidden="1"/>
    </xf>
    <xf numFmtId="41" fontId="5" fillId="0" borderId="1" xfId="1" applyFont="1" applyBorder="1" applyAlignment="1" applyProtection="1">
      <alignment horizontal="left" vertical="top" wrapText="1"/>
      <protection hidden="1"/>
    </xf>
    <xf numFmtId="41" fontId="5" fillId="0" borderId="1" xfId="0" applyNumberFormat="1" applyFont="1" applyBorder="1" applyAlignment="1" applyProtection="1">
      <alignment horizontal="left" vertical="top" wrapText="1"/>
      <protection hidden="1"/>
    </xf>
    <xf numFmtId="0" fontId="5" fillId="0" borderId="1" xfId="0" applyFont="1" applyBorder="1" applyAlignment="1" applyProtection="1">
      <alignment horizontal="right" vertical="top" wrapText="1"/>
      <protection hidden="1"/>
    </xf>
    <xf numFmtId="0" fontId="8" fillId="2" borderId="1" xfId="0" applyFont="1" applyFill="1" applyBorder="1" applyAlignment="1" applyProtection="1">
      <alignment wrapText="1"/>
      <protection hidden="1"/>
    </xf>
    <xf numFmtId="0" fontId="9" fillId="2" borderId="1" xfId="0" applyFont="1" applyFill="1" applyBorder="1" applyAlignment="1" applyProtection="1">
      <protection hidden="1"/>
    </xf>
    <xf numFmtId="9" fontId="9" fillId="2" borderId="1" xfId="2" applyFont="1" applyFill="1" applyBorder="1" applyAlignment="1" applyProtection="1">
      <alignment wrapText="1"/>
      <protection hidden="1"/>
    </xf>
    <xf numFmtId="0" fontId="10" fillId="0" borderId="1" xfId="0" applyFont="1" applyBorder="1" applyAlignment="1" applyProtection="1">
      <alignment horizontal="left" vertical="top" wrapText="1"/>
      <protection hidden="1"/>
    </xf>
    <xf numFmtId="9" fontId="10" fillId="0" borderId="1" xfId="0" applyNumberFormat="1" applyFont="1" applyBorder="1" applyAlignment="1" applyProtection="1">
      <alignment horizontal="left" vertical="top" wrapText="1"/>
      <protection hidden="1"/>
    </xf>
    <xf numFmtId="0" fontId="10" fillId="3" borderId="1" xfId="0" applyFont="1" applyFill="1" applyBorder="1" applyAlignment="1" applyProtection="1">
      <alignment horizontal="left" vertical="top" wrapText="1"/>
      <protection hidden="1"/>
    </xf>
    <xf numFmtId="9" fontId="10" fillId="3" borderId="1" xfId="0" applyNumberFormat="1" applyFont="1" applyFill="1" applyBorder="1" applyAlignment="1" applyProtection="1">
      <alignment horizontal="right" vertical="top" wrapText="1"/>
      <protection hidden="1"/>
    </xf>
    <xf numFmtId="9" fontId="10" fillId="3" borderId="1" xfId="2" applyNumberFormat="1" applyFont="1" applyFill="1" applyBorder="1" applyAlignment="1" applyProtection="1">
      <alignment horizontal="right" vertical="top" wrapText="1"/>
      <protection hidden="1"/>
    </xf>
    <xf numFmtId="9" fontId="10" fillId="3" borderId="1" xfId="2" applyFont="1" applyFill="1" applyBorder="1" applyAlignment="1" applyProtection="1">
      <alignment horizontal="right" vertical="top" wrapText="1"/>
      <protection hidden="1"/>
    </xf>
    <xf numFmtId="0" fontId="11" fillId="2" borderId="1" xfId="0" applyFont="1" applyFill="1" applyBorder="1" applyAlignment="1" applyProtection="1">
      <alignment wrapText="1"/>
      <protection hidden="1"/>
    </xf>
    <xf numFmtId="9" fontId="11" fillId="2" borderId="1" xfId="2" applyFont="1" applyFill="1" applyBorder="1" applyAlignment="1" applyProtection="1">
      <alignment wrapText="1"/>
      <protection hidden="1"/>
    </xf>
    <xf numFmtId="9" fontId="11" fillId="2" borderId="1" xfId="0" applyNumberFormat="1" applyFont="1" applyFill="1" applyBorder="1" applyAlignment="1" applyProtection="1">
      <alignment wrapText="1"/>
      <protection hidden="1"/>
    </xf>
    <xf numFmtId="0" fontId="12" fillId="4" borderId="1" xfId="0" applyFont="1" applyFill="1" applyBorder="1" applyAlignment="1" applyProtection="1">
      <alignment wrapText="1"/>
      <protection hidden="1"/>
    </xf>
    <xf numFmtId="0" fontId="13" fillId="4" borderId="1" xfId="0" applyFont="1" applyFill="1" applyBorder="1" applyAlignment="1" applyProtection="1">
      <alignment wrapText="1"/>
      <protection hidden="1"/>
    </xf>
    <xf numFmtId="9" fontId="13" fillId="4" borderId="1" xfId="2" applyFont="1" applyFill="1" applyBorder="1" applyAlignment="1" applyProtection="1">
      <alignment wrapText="1"/>
      <protection hidden="1"/>
    </xf>
    <xf numFmtId="9" fontId="12" fillId="4" borderId="1" xfId="2" applyFont="1" applyFill="1" applyBorder="1" applyAlignment="1" applyProtection="1">
      <alignment wrapText="1"/>
      <protection hidden="1"/>
    </xf>
    <xf numFmtId="9" fontId="5" fillId="0" borderId="1" xfId="0" applyNumberFormat="1" applyFont="1" applyBorder="1" applyAlignment="1" applyProtection="1">
      <alignment horizontal="right" vertical="top" wrapText="1"/>
      <protection hidden="1"/>
    </xf>
    <xf numFmtId="0" fontId="8" fillId="0" borderId="0" xfId="0" applyFont="1" applyAlignment="1" applyProtection="1">
      <alignment wrapText="1"/>
      <protection hidden="1"/>
    </xf>
    <xf numFmtId="0" fontId="12" fillId="0" borderId="0" xfId="0" applyFont="1" applyAlignment="1" applyProtection="1">
      <alignment wrapText="1"/>
      <protection hidden="1"/>
    </xf>
    <xf numFmtId="0" fontId="6" fillId="5" borderId="1" xfId="0" applyFont="1" applyFill="1" applyBorder="1" applyAlignment="1" applyProtection="1">
      <alignment horizontal="center" vertical="center" wrapText="1"/>
      <protection hidden="1"/>
    </xf>
    <xf numFmtId="0" fontId="5" fillId="0" borderId="0" xfId="0" applyFont="1" applyAlignment="1" applyProtection="1">
      <alignment horizontal="left" vertical="top" wrapText="1"/>
      <protection hidden="1"/>
    </xf>
    <xf numFmtId="41" fontId="5" fillId="0" borderId="1" xfId="1" applyFont="1" applyBorder="1" applyAlignment="1" applyProtection="1">
      <alignment vertical="top" wrapText="1"/>
      <protection hidden="1"/>
    </xf>
    <xf numFmtId="0" fontId="5" fillId="0" borderId="0" xfId="0" applyFont="1" applyAlignment="1" applyProtection="1">
      <alignment horizontal="center" vertical="top" wrapText="1"/>
      <protection hidden="1"/>
    </xf>
    <xf numFmtId="9" fontId="5" fillId="0" borderId="1" xfId="0" applyNumberFormat="1" applyFont="1" applyBorder="1" applyAlignment="1" applyProtection="1">
      <alignment horizontal="center" vertical="top" wrapText="1"/>
      <protection hidden="1"/>
    </xf>
    <xf numFmtId="41" fontId="5" fillId="0" borderId="1" xfId="1" applyFont="1" applyBorder="1" applyAlignment="1" applyProtection="1">
      <alignment horizontal="center" vertical="top" wrapText="1"/>
      <protection hidden="1"/>
    </xf>
    <xf numFmtId="9" fontId="10" fillId="0" borderId="1" xfId="2" applyFont="1" applyBorder="1" applyAlignment="1" applyProtection="1">
      <alignment horizontal="center" vertical="top" wrapText="1"/>
      <protection hidden="1"/>
    </xf>
    <xf numFmtId="0" fontId="5" fillId="0" borderId="0" xfId="0" applyFont="1" applyAlignment="1" applyProtection="1">
      <alignment horizontal="justify" vertical="top" wrapText="1"/>
      <protection hidden="1"/>
    </xf>
    <xf numFmtId="9" fontId="5" fillId="0" borderId="1" xfId="0" applyNumberFormat="1" applyFont="1" applyBorder="1" applyAlignment="1" applyProtection="1">
      <alignment horizontal="justify" vertical="top" wrapText="1"/>
      <protection hidden="1"/>
    </xf>
    <xf numFmtId="0" fontId="5" fillId="0" borderId="0" xfId="0" applyFont="1" applyAlignment="1" applyProtection="1">
      <alignment horizontal="center" wrapText="1"/>
      <protection hidden="1"/>
    </xf>
    <xf numFmtId="0" fontId="5" fillId="0" borderId="0" xfId="0" applyFont="1" applyAlignment="1" applyProtection="1">
      <alignment horizontal="center" vertical="center" wrapText="1"/>
      <protection hidden="1"/>
    </xf>
    <xf numFmtId="0" fontId="5" fillId="0" borderId="1" xfId="0" applyFont="1" applyBorder="1" applyAlignment="1" applyProtection="1">
      <alignment horizontal="center" vertical="top" wrapText="1"/>
      <protection hidden="1"/>
    </xf>
    <xf numFmtId="9" fontId="10" fillId="0" borderId="1" xfId="0" applyNumberFormat="1" applyFont="1" applyBorder="1" applyAlignment="1" applyProtection="1">
      <alignment horizontal="center" vertical="top" wrapText="1"/>
      <protection hidden="1"/>
    </xf>
    <xf numFmtId="10" fontId="5" fillId="0" borderId="1" xfId="0" applyNumberFormat="1" applyFont="1" applyBorder="1" applyAlignment="1" applyProtection="1">
      <alignment horizontal="center" vertical="top" wrapText="1"/>
      <protection hidden="1"/>
    </xf>
    <xf numFmtId="10" fontId="10" fillId="0" borderId="1" xfId="0" applyNumberFormat="1" applyFont="1" applyBorder="1" applyAlignment="1" applyProtection="1">
      <alignment horizontal="center" vertical="top" wrapText="1"/>
      <protection hidden="1"/>
    </xf>
    <xf numFmtId="0" fontId="5" fillId="0" borderId="1" xfId="0" applyFont="1" applyFill="1" applyBorder="1" applyAlignment="1" applyProtection="1">
      <alignment horizontal="center" vertical="top" wrapText="1"/>
      <protection hidden="1"/>
    </xf>
    <xf numFmtId="0" fontId="10" fillId="0" borderId="1" xfId="0" applyFont="1" applyBorder="1" applyAlignment="1" applyProtection="1">
      <alignment horizontal="center" vertical="top" wrapText="1"/>
      <protection hidden="1"/>
    </xf>
    <xf numFmtId="10" fontId="5" fillId="0" borderId="1" xfId="0" applyNumberFormat="1" applyFont="1" applyBorder="1" applyAlignment="1" applyProtection="1">
      <alignment horizontal="right" vertical="top" wrapText="1"/>
      <protection hidden="1"/>
    </xf>
    <xf numFmtId="164" fontId="5" fillId="0" borderId="1" xfId="0" applyNumberFormat="1" applyFont="1" applyBorder="1" applyAlignment="1" applyProtection="1">
      <alignment horizontal="center" vertical="top" wrapText="1"/>
      <protection hidden="1"/>
    </xf>
    <xf numFmtId="10" fontId="10" fillId="0" borderId="1" xfId="2" applyNumberFormat="1" applyFont="1" applyBorder="1" applyAlignment="1" applyProtection="1">
      <alignment horizontal="center" vertical="top" wrapText="1"/>
      <protection hidden="1"/>
    </xf>
    <xf numFmtId="0" fontId="10" fillId="0" borderId="1" xfId="0" applyFont="1" applyBorder="1" applyAlignment="1" applyProtection="1">
      <alignment horizontal="justify" vertical="top" wrapText="1"/>
      <protection hidden="1"/>
    </xf>
    <xf numFmtId="0" fontId="6" fillId="2"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xf numFmtId="0" fontId="6" fillId="9" borderId="1" xfId="0" applyFont="1" applyFill="1" applyBorder="1" applyAlignment="1" applyProtection="1">
      <alignment horizontal="center" vertical="center" wrapText="1"/>
      <protection hidden="1"/>
    </xf>
    <xf numFmtId="0" fontId="6" fillId="4" borderId="1" xfId="0" applyFont="1" applyFill="1" applyBorder="1" applyAlignment="1" applyProtection="1">
      <alignment horizontal="center" vertical="center" wrapText="1"/>
      <protection hidden="1"/>
    </xf>
    <xf numFmtId="0" fontId="6" fillId="6" borderId="1" xfId="0" applyFont="1" applyFill="1" applyBorder="1" applyAlignment="1" applyProtection="1">
      <alignment horizontal="center" vertical="center" wrapText="1"/>
      <protection hidden="1"/>
    </xf>
    <xf numFmtId="0" fontId="6" fillId="7" borderId="1"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center" vertical="center" wrapText="1"/>
      <protection hidden="1"/>
    </xf>
    <xf numFmtId="10" fontId="7" fillId="0" borderId="1" xfId="2" applyNumberFormat="1" applyFont="1" applyBorder="1" applyAlignment="1" applyProtection="1">
      <alignment horizontal="right" vertical="top" wrapText="1"/>
      <protection hidden="1"/>
    </xf>
    <xf numFmtId="9" fontId="7" fillId="0" borderId="1" xfId="0" applyNumberFormat="1" applyFont="1" applyBorder="1" applyAlignment="1" applyProtection="1">
      <alignment horizontal="left" vertical="top" wrapText="1"/>
      <protection hidden="1"/>
    </xf>
    <xf numFmtId="9" fontId="7" fillId="0" borderId="1" xfId="0" applyNumberFormat="1" applyFont="1" applyBorder="1" applyAlignment="1" applyProtection="1">
      <alignment horizontal="center" vertical="top" wrapText="1"/>
      <protection hidden="1"/>
    </xf>
    <xf numFmtId="9" fontId="7" fillId="0" borderId="1" xfId="0" applyNumberFormat="1" applyFont="1" applyBorder="1" applyAlignment="1" applyProtection="1">
      <alignment horizontal="right" vertical="top" wrapText="1"/>
      <protection hidden="1"/>
    </xf>
    <xf numFmtId="0" fontId="7" fillId="0" borderId="0" xfId="0" applyFont="1" applyAlignment="1" applyProtection="1">
      <alignment horizontal="left" vertical="top" wrapText="1"/>
      <protection hidden="1"/>
    </xf>
    <xf numFmtId="9" fontId="6" fillId="2" borderId="1" xfId="2" applyFont="1" applyFill="1" applyBorder="1" applyAlignment="1" applyProtection="1">
      <alignment horizontal="center" vertical="top" wrapText="1"/>
      <protection hidden="1"/>
    </xf>
    <xf numFmtId="0" fontId="5" fillId="2" borderId="1" xfId="0" applyFont="1" applyFill="1" applyBorder="1" applyAlignment="1" applyProtection="1">
      <alignment horizontal="justify" vertical="top" wrapText="1"/>
      <protection hidden="1"/>
    </xf>
    <xf numFmtId="9" fontId="6" fillId="2" borderId="1" xfId="2" applyFont="1" applyFill="1" applyBorder="1" applyAlignment="1" applyProtection="1">
      <alignment wrapText="1"/>
      <protection hidden="1"/>
    </xf>
    <xf numFmtId="0" fontId="5" fillId="2" borderId="1" xfId="0" applyFont="1" applyFill="1" applyBorder="1" applyAlignment="1" applyProtection="1">
      <alignment wrapText="1"/>
      <protection hidden="1"/>
    </xf>
    <xf numFmtId="9" fontId="6" fillId="2" borderId="1" xfId="2" applyFont="1" applyFill="1" applyBorder="1" applyAlignment="1" applyProtection="1">
      <alignment horizontal="right" wrapText="1"/>
      <protection hidden="1"/>
    </xf>
    <xf numFmtId="9" fontId="6" fillId="2" borderId="1" xfId="2" applyFont="1" applyFill="1" applyBorder="1" applyAlignment="1" applyProtection="1">
      <alignment horizontal="center" wrapText="1"/>
      <protection hidden="1"/>
    </xf>
    <xf numFmtId="9" fontId="16" fillId="2" borderId="1" xfId="0" applyNumberFormat="1" applyFont="1" applyFill="1" applyBorder="1" applyAlignment="1" applyProtection="1">
      <alignment horizontal="center" vertical="top" wrapText="1"/>
      <protection hidden="1"/>
    </xf>
    <xf numFmtId="9" fontId="6" fillId="2" borderId="1" xfId="0" applyNumberFormat="1" applyFont="1" applyFill="1" applyBorder="1" applyAlignment="1" applyProtection="1">
      <alignment horizontal="center" vertical="top" wrapText="1"/>
      <protection hidden="1"/>
    </xf>
    <xf numFmtId="9" fontId="16" fillId="2" borderId="1" xfId="0" applyNumberFormat="1" applyFont="1" applyFill="1" applyBorder="1" applyAlignment="1" applyProtection="1">
      <alignment wrapText="1"/>
      <protection hidden="1"/>
    </xf>
    <xf numFmtId="9" fontId="16" fillId="2" borderId="1" xfId="0" applyNumberFormat="1" applyFont="1" applyFill="1" applyBorder="1" applyAlignment="1" applyProtection="1">
      <alignment horizontal="center" wrapText="1"/>
      <protection hidden="1"/>
    </xf>
    <xf numFmtId="9" fontId="5" fillId="4" borderId="1" xfId="2" applyFont="1" applyFill="1" applyBorder="1" applyAlignment="1" applyProtection="1">
      <alignment horizontal="center" vertical="top" wrapText="1"/>
      <protection hidden="1"/>
    </xf>
    <xf numFmtId="9" fontId="6" fillId="4" borderId="1" xfId="0" applyNumberFormat="1" applyFont="1" applyFill="1" applyBorder="1" applyAlignment="1" applyProtection="1">
      <alignment horizontal="center" vertical="top" wrapText="1"/>
      <protection hidden="1"/>
    </xf>
    <xf numFmtId="0" fontId="5" fillId="4" borderId="1" xfId="0" applyFont="1" applyFill="1" applyBorder="1" applyAlignment="1" applyProtection="1">
      <alignment horizontal="justify" vertical="top" wrapText="1"/>
      <protection hidden="1"/>
    </xf>
    <xf numFmtId="9" fontId="5" fillId="4" borderId="1" xfId="2" applyFont="1" applyFill="1" applyBorder="1" applyAlignment="1" applyProtection="1">
      <alignment wrapText="1"/>
      <protection hidden="1"/>
    </xf>
    <xf numFmtId="0" fontId="5" fillId="4" borderId="1" xfId="0" applyFont="1" applyFill="1" applyBorder="1" applyAlignment="1" applyProtection="1">
      <alignment wrapText="1"/>
      <protection hidden="1"/>
    </xf>
    <xf numFmtId="9" fontId="5" fillId="4" borderId="1" xfId="2" applyFont="1" applyFill="1" applyBorder="1" applyAlignment="1" applyProtection="1">
      <alignment horizontal="center" wrapText="1"/>
      <protection hidden="1"/>
    </xf>
    <xf numFmtId="0" fontId="5" fillId="0" borderId="0" xfId="0" applyFont="1" applyAlignment="1" applyProtection="1">
      <alignment horizontal="justify" wrapText="1"/>
      <protection hidden="1"/>
    </xf>
    <xf numFmtId="0" fontId="5" fillId="0" borderId="0" xfId="0" applyFont="1" applyAlignment="1" applyProtection="1">
      <alignment horizontal="justify" vertical="center" wrapText="1"/>
      <protection hidden="1"/>
    </xf>
    <xf numFmtId="0" fontId="5" fillId="0" borderId="1" xfId="0" applyFont="1" applyBorder="1" applyAlignment="1" applyProtection="1">
      <alignment horizontal="justify" vertical="top" wrapText="1"/>
      <protection hidden="1"/>
    </xf>
    <xf numFmtId="0" fontId="7" fillId="0" borderId="1" xfId="0" applyFont="1" applyBorder="1" applyAlignment="1" applyProtection="1">
      <alignment horizontal="justify" vertical="top" wrapText="1"/>
      <protection hidden="1"/>
    </xf>
    <xf numFmtId="0" fontId="5" fillId="2" borderId="1" xfId="0" applyFont="1" applyFill="1" applyBorder="1" applyAlignment="1" applyProtection="1">
      <alignment horizontal="justify" wrapText="1"/>
      <protection hidden="1"/>
    </xf>
    <xf numFmtId="0" fontId="5" fillId="4" borderId="1" xfId="0" applyFont="1" applyFill="1" applyBorder="1" applyAlignment="1" applyProtection="1">
      <alignment horizontal="justify" wrapText="1"/>
      <protection hidden="1"/>
    </xf>
    <xf numFmtId="0" fontId="6" fillId="9" borderId="1" xfId="0" applyFont="1" applyFill="1" applyBorder="1" applyAlignment="1" applyProtection="1">
      <alignment horizontal="justify" vertical="center" wrapText="1"/>
      <protection hidden="1"/>
    </xf>
    <xf numFmtId="9" fontId="10" fillId="0" borderId="1" xfId="2" applyFont="1" applyBorder="1" applyAlignment="1" applyProtection="1">
      <alignment horizontal="justify" vertical="top" wrapText="1"/>
      <protection hidden="1"/>
    </xf>
    <xf numFmtId="0" fontId="6" fillId="6" borderId="1" xfId="0" applyFont="1" applyFill="1" applyBorder="1" applyAlignment="1" applyProtection="1">
      <alignment horizontal="justify" vertical="center" wrapText="1"/>
      <protection hidden="1"/>
    </xf>
    <xf numFmtId="0" fontId="6" fillId="5" borderId="1" xfId="0" applyFont="1" applyFill="1" applyBorder="1" applyAlignment="1" applyProtection="1">
      <alignment horizontal="justify" vertical="center" wrapText="1"/>
      <protection hidden="1"/>
    </xf>
    <xf numFmtId="10" fontId="6" fillId="6" borderId="1" xfId="0" applyNumberFormat="1" applyFont="1" applyFill="1" applyBorder="1" applyAlignment="1" applyProtection="1">
      <alignment horizontal="center" vertical="center" wrapText="1"/>
      <protection hidden="1"/>
    </xf>
    <xf numFmtId="10" fontId="6" fillId="2" borderId="1" xfId="2" applyNumberFormat="1" applyFont="1" applyFill="1" applyBorder="1" applyAlignment="1" applyProtection="1">
      <alignment horizontal="center" vertical="top" wrapText="1"/>
      <protection hidden="1"/>
    </xf>
    <xf numFmtId="10" fontId="16" fillId="2" borderId="1" xfId="0" applyNumberFormat="1" applyFont="1" applyFill="1" applyBorder="1" applyAlignment="1" applyProtection="1">
      <alignment horizontal="center" vertical="top" wrapText="1"/>
      <protection hidden="1"/>
    </xf>
    <xf numFmtId="10" fontId="6" fillId="4" borderId="1" xfId="0" applyNumberFormat="1" applyFont="1" applyFill="1" applyBorder="1" applyAlignment="1" applyProtection="1">
      <alignment horizontal="center" vertical="top" wrapText="1"/>
      <protection hidden="1"/>
    </xf>
    <xf numFmtId="10" fontId="7" fillId="0" borderId="1" xfId="0" applyNumberFormat="1" applyFont="1" applyBorder="1" applyAlignment="1" applyProtection="1">
      <alignment horizontal="center" vertical="top" wrapText="1"/>
      <protection hidden="1"/>
    </xf>
    <xf numFmtId="10" fontId="6" fillId="2" borderId="1" xfId="0" applyNumberFormat="1" applyFont="1" applyFill="1" applyBorder="1" applyAlignment="1" applyProtection="1">
      <alignment horizontal="center" vertical="top" wrapText="1"/>
      <protection hidden="1"/>
    </xf>
    <xf numFmtId="10" fontId="5" fillId="0" borderId="1" xfId="2" applyNumberFormat="1" applyFont="1" applyBorder="1" applyAlignment="1" applyProtection="1">
      <alignment horizontal="right" vertical="top" wrapText="1"/>
    </xf>
    <xf numFmtId="10" fontId="5" fillId="0" borderId="1" xfId="2" applyNumberFormat="1" applyFont="1" applyBorder="1" applyAlignment="1" applyProtection="1">
      <alignment horizontal="center" vertical="top" wrapText="1"/>
    </xf>
    <xf numFmtId="0" fontId="5" fillId="0" borderId="1" xfId="0" applyFont="1" applyBorder="1" applyAlignment="1" applyProtection="1">
      <alignment horizontal="justify" vertical="top" wrapText="1"/>
    </xf>
    <xf numFmtId="9" fontId="5" fillId="0" borderId="1" xfId="2" applyFont="1" applyBorder="1" applyAlignment="1" applyProtection="1">
      <alignment horizontal="right" vertical="top" wrapText="1"/>
    </xf>
    <xf numFmtId="9" fontId="7" fillId="0" borderId="1" xfId="0" applyNumberFormat="1" applyFont="1" applyBorder="1" applyAlignment="1" applyProtection="1">
      <alignment horizontal="center" vertical="top" wrapText="1"/>
    </xf>
    <xf numFmtId="0" fontId="7" fillId="0" borderId="1" xfId="0" applyFont="1" applyBorder="1" applyAlignment="1" applyProtection="1">
      <alignment horizontal="justify" vertical="top" wrapText="1"/>
    </xf>
    <xf numFmtId="9" fontId="7" fillId="0" borderId="1" xfId="2" applyFont="1" applyBorder="1" applyAlignment="1" applyProtection="1">
      <alignment horizontal="right" vertical="top" wrapText="1"/>
    </xf>
    <xf numFmtId="10" fontId="7" fillId="0" borderId="1" xfId="2" applyNumberFormat="1" applyFont="1" applyBorder="1" applyAlignment="1" applyProtection="1">
      <alignment horizontal="center" vertical="top" wrapText="1"/>
    </xf>
    <xf numFmtId="10" fontId="5" fillId="0" borderId="1" xfId="0" applyNumberFormat="1" applyFont="1" applyBorder="1" applyAlignment="1" applyProtection="1">
      <alignment horizontal="center" vertical="top" wrapText="1"/>
    </xf>
    <xf numFmtId="9" fontId="5" fillId="0" borderId="1" xfId="0" applyNumberFormat="1" applyFont="1" applyBorder="1" applyAlignment="1" applyProtection="1">
      <alignment horizontal="center" vertical="top" wrapText="1"/>
    </xf>
    <xf numFmtId="1" fontId="5" fillId="0" borderId="1" xfId="0" applyNumberFormat="1" applyFont="1" applyBorder="1" applyAlignment="1" applyProtection="1">
      <alignment horizontal="right" vertical="top" wrapText="1"/>
    </xf>
    <xf numFmtId="0" fontId="5" fillId="0" borderId="1" xfId="0" applyFont="1" applyBorder="1" applyAlignment="1" applyProtection="1">
      <alignment horizontal="justify" vertical="center" wrapText="1"/>
    </xf>
    <xf numFmtId="9" fontId="5" fillId="0" borderId="1" xfId="2" applyNumberFormat="1" applyFont="1" applyBorder="1" applyAlignment="1" applyProtection="1">
      <alignment horizontal="center" vertical="top" wrapText="1"/>
    </xf>
    <xf numFmtId="0" fontId="5" fillId="0" borderId="1" xfId="0" applyFont="1" applyBorder="1" applyAlignment="1" applyProtection="1">
      <alignment horizontal="center" vertical="top" wrapText="1"/>
    </xf>
    <xf numFmtId="0" fontId="5" fillId="0" borderId="1" xfId="0" applyFont="1" applyFill="1" applyBorder="1" applyAlignment="1" applyProtection="1">
      <alignment horizontal="justify" vertical="top" wrapText="1"/>
    </xf>
    <xf numFmtId="0" fontId="10" fillId="0" borderId="1" xfId="0" applyFont="1" applyBorder="1" applyAlignment="1" applyProtection="1">
      <alignment horizontal="justify" vertical="top" wrapText="1"/>
    </xf>
    <xf numFmtId="0" fontId="6" fillId="2" borderId="1"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xf numFmtId="0" fontId="6" fillId="0" borderId="2"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5" borderId="3" xfId="0" applyFont="1" applyFill="1" applyBorder="1" applyAlignment="1" applyProtection="1">
      <alignment horizontal="center" vertical="center" wrapText="1"/>
      <protection hidden="1"/>
    </xf>
    <xf numFmtId="0" fontId="6" fillId="5" borderId="4" xfId="0" applyFont="1" applyFill="1" applyBorder="1" applyAlignment="1" applyProtection="1">
      <alignment horizontal="center" vertical="center" wrapText="1"/>
      <protection hidden="1"/>
    </xf>
    <xf numFmtId="0" fontId="6" fillId="5" borderId="5" xfId="0" applyFont="1" applyFill="1" applyBorder="1" applyAlignment="1" applyProtection="1">
      <alignment horizontal="justify" vertical="center" wrapText="1"/>
      <protection hidden="1"/>
    </xf>
    <xf numFmtId="0" fontId="6" fillId="9"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justify" vertical="center" wrapText="1"/>
      <protection hidden="1"/>
    </xf>
    <xf numFmtId="0" fontId="6" fillId="2" borderId="1" xfId="0" applyFont="1" applyFill="1" applyBorder="1" applyAlignment="1" applyProtection="1">
      <alignment horizontal="center" wrapText="1"/>
      <protection hidden="1"/>
    </xf>
    <xf numFmtId="0" fontId="5" fillId="0" borderId="1" xfId="0" applyFont="1" applyBorder="1" applyAlignment="1" applyProtection="1">
      <alignment horizontal="center" wrapText="1"/>
      <protection hidden="1"/>
    </xf>
    <xf numFmtId="0" fontId="5" fillId="0" borderId="1" xfId="0" applyFont="1" applyFill="1" applyBorder="1" applyAlignment="1" applyProtection="1">
      <alignment horizontal="justify" vertical="center" wrapText="1"/>
      <protection hidden="1"/>
    </xf>
    <xf numFmtId="0" fontId="6" fillId="4" borderId="1" xfId="0" applyFont="1" applyFill="1" applyBorder="1" applyAlignment="1" applyProtection="1">
      <alignment horizontal="center" vertical="center" wrapText="1"/>
      <protection hidden="1"/>
    </xf>
    <xf numFmtId="0" fontId="6" fillId="6" borderId="1" xfId="0" applyFont="1" applyFill="1" applyBorder="1" applyAlignment="1" applyProtection="1">
      <alignment horizontal="center" vertical="center" wrapText="1"/>
      <protection hidden="1"/>
    </xf>
    <xf numFmtId="0" fontId="6" fillId="6" borderId="1" xfId="0" applyFont="1" applyFill="1" applyBorder="1" applyAlignment="1" applyProtection="1">
      <alignment horizontal="justify" vertical="center" wrapText="1"/>
      <protection hidden="1"/>
    </xf>
    <xf numFmtId="0" fontId="6" fillId="7" borderId="1" xfId="0" applyFont="1" applyFill="1" applyBorder="1" applyAlignment="1" applyProtection="1">
      <alignment horizontal="center" vertical="center" wrapText="1"/>
      <protection hidden="1"/>
    </xf>
    <xf numFmtId="0" fontId="6" fillId="8" borderId="1" xfId="0" applyFont="1" applyFill="1" applyBorder="1" applyAlignment="1" applyProtection="1">
      <alignment horizontal="center" vertical="center" wrapText="1"/>
      <protection hidden="1"/>
    </xf>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54428</xdr:colOff>
      <xdr:row>0</xdr:row>
      <xdr:rowOff>100693</xdr:rowOff>
    </xdr:from>
    <xdr:to>
      <xdr:col>2</xdr:col>
      <xdr:colOff>423049</xdr:colOff>
      <xdr:row>0</xdr:row>
      <xdr:rowOff>911679</xdr:rowOff>
    </xdr:to>
    <xdr:pic>
      <xdr:nvPicPr>
        <xdr:cNvPr id="1028" name="Imagen 1">
          <a:extLst>
            <a:ext uri="{FF2B5EF4-FFF2-40B4-BE49-F238E27FC236}">
              <a16:creationId xmlns:a16="http://schemas.microsoft.com/office/drawing/2014/main" id="{34A31A3D-2D60-4FF3-8592-63E6F88AFB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28" y="100693"/>
          <a:ext cx="2545764" cy="810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38"/>
  <sheetViews>
    <sheetView showGridLines="0" tabSelected="1" zoomScale="70" zoomScaleNormal="70" workbookViewId="0">
      <selection sqref="A1:K1"/>
    </sheetView>
  </sheetViews>
  <sheetFormatPr baseColWidth="10" defaultColWidth="10.85546875" defaultRowHeight="15" zeroHeight="1" x14ac:dyDescent="0.25"/>
  <cols>
    <col min="1" max="1" width="7.140625" style="1" customWidth="1"/>
    <col min="2" max="2" width="25.5703125" style="1" customWidth="1"/>
    <col min="3" max="3" width="13.85546875" style="1" customWidth="1"/>
    <col min="4" max="4" width="44.28515625" style="1" bestFit="1" customWidth="1"/>
    <col min="5" max="5" width="15.5703125" style="1" customWidth="1"/>
    <col min="6" max="6" width="14.140625" style="1" customWidth="1"/>
    <col min="7" max="7" width="15.85546875" style="1" customWidth="1"/>
    <col min="8" max="8" width="28.7109375" style="1" customWidth="1"/>
    <col min="9" max="9" width="8.140625" style="1" customWidth="1"/>
    <col min="10" max="10" width="21.85546875" style="1" customWidth="1"/>
    <col min="11" max="11" width="15.85546875" style="1" customWidth="1"/>
    <col min="12" max="15" width="7.28515625" style="1" customWidth="1"/>
    <col min="16" max="16" width="17.42578125" style="1" customWidth="1"/>
    <col min="17" max="21" width="17.85546875" style="1" customWidth="1"/>
    <col min="22" max="23" width="23.7109375" style="34" customWidth="1"/>
    <col min="24" max="24" width="16.5703125" style="34" customWidth="1"/>
    <col min="25" max="25" width="55.28515625" style="38" customWidth="1"/>
    <col min="26" max="26" width="23.7109375" style="38" customWidth="1"/>
    <col min="27" max="27" width="15.7109375" style="1" bestFit="1" customWidth="1"/>
    <col min="28" max="28" width="17.7109375" style="1" bestFit="1" customWidth="1"/>
    <col min="29" max="29" width="16.5703125" style="1" customWidth="1"/>
    <col min="30" max="30" width="68" style="81" customWidth="1"/>
    <col min="31" max="31" width="35.7109375" style="81" customWidth="1"/>
    <col min="32" max="36" width="16.5703125" style="1" hidden="1" customWidth="1"/>
    <col min="37" max="37" width="20.85546875" style="1" hidden="1" customWidth="1"/>
    <col min="38" max="41" width="16.5703125" style="1" hidden="1" customWidth="1"/>
    <col min="42" max="42" width="21.85546875" style="40" bestFit="1" customWidth="1"/>
    <col min="43" max="43" width="17.7109375" style="40" bestFit="1" customWidth="1"/>
    <col min="44" max="44" width="21.5703125" style="40" customWidth="1"/>
    <col min="45" max="45" width="57.140625" style="81" customWidth="1"/>
    <col min="46" max="16384" width="10.85546875" style="1"/>
  </cols>
  <sheetData>
    <row r="1" spans="1:45" ht="83.25" customHeight="1" x14ac:dyDescent="0.25">
      <c r="A1" s="114" t="s">
        <v>0</v>
      </c>
      <c r="B1" s="115"/>
      <c r="C1" s="115"/>
      <c r="D1" s="115"/>
      <c r="E1" s="115"/>
      <c r="F1" s="115"/>
      <c r="G1" s="115"/>
      <c r="H1" s="115"/>
      <c r="I1" s="115"/>
      <c r="J1" s="115"/>
      <c r="K1" s="115"/>
      <c r="L1" s="116" t="s">
        <v>1</v>
      </c>
      <c r="M1" s="116"/>
      <c r="N1" s="116"/>
      <c r="O1" s="116"/>
      <c r="P1" s="116"/>
    </row>
    <row r="2" spans="1:45" s="2" customFormat="1" ht="23.45" customHeight="1" x14ac:dyDescent="0.25">
      <c r="A2" s="117" t="s">
        <v>2</v>
      </c>
      <c r="B2" s="118"/>
      <c r="C2" s="118"/>
      <c r="D2" s="118"/>
      <c r="E2" s="118"/>
      <c r="F2" s="118"/>
      <c r="G2" s="118"/>
      <c r="H2" s="118"/>
      <c r="I2" s="118"/>
      <c r="J2" s="118"/>
      <c r="K2" s="118"/>
      <c r="L2" s="118"/>
      <c r="M2" s="118"/>
      <c r="N2" s="118"/>
      <c r="O2" s="118"/>
      <c r="P2" s="118"/>
      <c r="V2" s="34"/>
      <c r="W2" s="34"/>
      <c r="X2" s="34"/>
      <c r="Y2" s="38"/>
      <c r="Z2" s="38"/>
      <c r="AD2" s="82"/>
      <c r="AE2" s="82"/>
      <c r="AP2" s="41"/>
      <c r="AQ2" s="41"/>
      <c r="AR2" s="41"/>
      <c r="AS2" s="82"/>
    </row>
    <row r="3" spans="1:45" x14ac:dyDescent="0.25"/>
    <row r="4" spans="1:45" ht="29.1" customHeight="1" x14ac:dyDescent="0.25">
      <c r="A4" s="113" t="s">
        <v>3</v>
      </c>
      <c r="B4" s="113"/>
      <c r="C4" s="116" t="s">
        <v>4</v>
      </c>
      <c r="D4" s="116"/>
      <c r="F4" s="113" t="s">
        <v>5</v>
      </c>
      <c r="G4" s="113"/>
      <c r="H4" s="113"/>
      <c r="I4" s="113"/>
      <c r="J4" s="113"/>
      <c r="K4" s="113"/>
    </row>
    <row r="5" spans="1:45" x14ac:dyDescent="0.25">
      <c r="A5" s="113"/>
      <c r="B5" s="113"/>
      <c r="C5" s="116"/>
      <c r="D5" s="116"/>
      <c r="F5" s="3" t="s">
        <v>6</v>
      </c>
      <c r="G5" s="3" t="s">
        <v>7</v>
      </c>
      <c r="H5" s="124" t="s">
        <v>8</v>
      </c>
      <c r="I5" s="124"/>
      <c r="J5" s="124"/>
      <c r="K5" s="124"/>
    </row>
    <row r="6" spans="1:45" x14ac:dyDescent="0.25">
      <c r="A6" s="113"/>
      <c r="B6" s="113"/>
      <c r="C6" s="116"/>
      <c r="D6" s="116"/>
      <c r="F6" s="53">
        <v>1</v>
      </c>
      <c r="G6" s="53" t="s">
        <v>9</v>
      </c>
      <c r="H6" s="125" t="s">
        <v>10</v>
      </c>
      <c r="I6" s="125"/>
      <c r="J6" s="125"/>
      <c r="K6" s="125"/>
    </row>
    <row r="7" spans="1:45" ht="187.5" customHeight="1" x14ac:dyDescent="0.25">
      <c r="A7" s="113"/>
      <c r="B7" s="113"/>
      <c r="C7" s="116"/>
      <c r="D7" s="116"/>
      <c r="F7" s="53">
        <v>2</v>
      </c>
      <c r="G7" s="53" t="s">
        <v>11</v>
      </c>
      <c r="H7" s="126" t="s">
        <v>12</v>
      </c>
      <c r="I7" s="126"/>
      <c r="J7" s="126"/>
      <c r="K7" s="126"/>
    </row>
    <row r="8" spans="1:45" ht="87" customHeight="1" x14ac:dyDescent="0.25">
      <c r="A8" s="113"/>
      <c r="B8" s="113"/>
      <c r="C8" s="116"/>
      <c r="D8" s="116"/>
      <c r="F8" s="53">
        <v>3</v>
      </c>
      <c r="G8" s="53" t="s">
        <v>232</v>
      </c>
      <c r="H8" s="126" t="s">
        <v>283</v>
      </c>
      <c r="I8" s="126"/>
      <c r="J8" s="126"/>
      <c r="K8" s="126"/>
    </row>
    <row r="9" spans="1:45" x14ac:dyDescent="0.25"/>
    <row r="10" spans="1:45" ht="14.45" customHeight="1" x14ac:dyDescent="0.25">
      <c r="A10" s="113" t="s">
        <v>13</v>
      </c>
      <c r="B10" s="113"/>
      <c r="C10" s="113" t="s">
        <v>14</v>
      </c>
      <c r="D10" s="113" t="s">
        <v>15</v>
      </c>
      <c r="E10" s="113"/>
      <c r="F10" s="113"/>
      <c r="G10" s="113"/>
      <c r="H10" s="113"/>
      <c r="I10" s="113"/>
      <c r="J10" s="113"/>
      <c r="K10" s="113"/>
      <c r="L10" s="113"/>
      <c r="M10" s="113"/>
      <c r="N10" s="113"/>
      <c r="O10" s="113"/>
      <c r="P10" s="113"/>
      <c r="Q10" s="127" t="s">
        <v>16</v>
      </c>
      <c r="R10" s="127"/>
      <c r="S10" s="127"/>
      <c r="T10" s="127"/>
      <c r="U10" s="127"/>
      <c r="V10" s="122" t="s">
        <v>17</v>
      </c>
      <c r="W10" s="122"/>
      <c r="X10" s="122"/>
      <c r="Y10" s="123"/>
      <c r="Z10" s="123"/>
      <c r="AA10" s="128" t="s">
        <v>17</v>
      </c>
      <c r="AB10" s="128"/>
      <c r="AC10" s="128"/>
      <c r="AD10" s="128"/>
      <c r="AE10" s="129"/>
      <c r="AF10" s="130" t="s">
        <v>17</v>
      </c>
      <c r="AG10" s="130"/>
      <c r="AH10" s="130"/>
      <c r="AI10" s="130"/>
      <c r="AJ10" s="130"/>
      <c r="AK10" s="131" t="s">
        <v>17</v>
      </c>
      <c r="AL10" s="131"/>
      <c r="AM10" s="131"/>
      <c r="AN10" s="131"/>
      <c r="AO10" s="131"/>
      <c r="AP10" s="119" t="s">
        <v>18</v>
      </c>
      <c r="AQ10" s="120"/>
      <c r="AR10" s="120"/>
      <c r="AS10" s="121"/>
    </row>
    <row r="11" spans="1:45" ht="14.45" customHeight="1" x14ac:dyDescent="0.25">
      <c r="A11" s="113"/>
      <c r="B11" s="113"/>
      <c r="C11" s="113"/>
      <c r="D11" s="113"/>
      <c r="E11" s="113"/>
      <c r="F11" s="113"/>
      <c r="G11" s="113"/>
      <c r="H11" s="113"/>
      <c r="I11" s="113"/>
      <c r="J11" s="113"/>
      <c r="K11" s="113"/>
      <c r="L11" s="113"/>
      <c r="M11" s="113"/>
      <c r="N11" s="113"/>
      <c r="O11" s="113"/>
      <c r="P11" s="113"/>
      <c r="Q11" s="127"/>
      <c r="R11" s="127"/>
      <c r="S11" s="127"/>
      <c r="T11" s="127"/>
      <c r="U11" s="127"/>
      <c r="V11" s="122" t="s">
        <v>19</v>
      </c>
      <c r="W11" s="122"/>
      <c r="X11" s="122"/>
      <c r="Y11" s="123"/>
      <c r="Z11" s="123"/>
      <c r="AA11" s="128" t="s">
        <v>20</v>
      </c>
      <c r="AB11" s="128"/>
      <c r="AC11" s="128"/>
      <c r="AD11" s="128"/>
      <c r="AE11" s="129"/>
      <c r="AF11" s="130" t="s">
        <v>21</v>
      </c>
      <c r="AG11" s="130"/>
      <c r="AH11" s="130"/>
      <c r="AI11" s="130"/>
      <c r="AJ11" s="130"/>
      <c r="AK11" s="131" t="s">
        <v>22</v>
      </c>
      <c r="AL11" s="131"/>
      <c r="AM11" s="131"/>
      <c r="AN11" s="131"/>
      <c r="AO11" s="131"/>
      <c r="AP11" s="119" t="s">
        <v>23</v>
      </c>
      <c r="AQ11" s="120"/>
      <c r="AR11" s="120"/>
      <c r="AS11" s="121"/>
    </row>
    <row r="12" spans="1:45" ht="60" x14ac:dyDescent="0.25">
      <c r="A12" s="52" t="s">
        <v>24</v>
      </c>
      <c r="B12" s="52" t="s">
        <v>25</v>
      </c>
      <c r="C12" s="113"/>
      <c r="D12" s="52" t="s">
        <v>26</v>
      </c>
      <c r="E12" s="52" t="s">
        <v>27</v>
      </c>
      <c r="F12" s="52" t="s">
        <v>28</v>
      </c>
      <c r="G12" s="52" t="s">
        <v>29</v>
      </c>
      <c r="H12" s="52" t="s">
        <v>30</v>
      </c>
      <c r="I12" s="52" t="s">
        <v>31</v>
      </c>
      <c r="J12" s="52" t="s">
        <v>32</v>
      </c>
      <c r="K12" s="52" t="s">
        <v>33</v>
      </c>
      <c r="L12" s="52" t="s">
        <v>34</v>
      </c>
      <c r="M12" s="52" t="s">
        <v>35</v>
      </c>
      <c r="N12" s="52" t="s">
        <v>36</v>
      </c>
      <c r="O12" s="52" t="s">
        <v>37</v>
      </c>
      <c r="P12" s="52" t="s">
        <v>38</v>
      </c>
      <c r="Q12" s="56" t="s">
        <v>39</v>
      </c>
      <c r="R12" s="56" t="s">
        <v>40</v>
      </c>
      <c r="S12" s="56" t="s">
        <v>41</v>
      </c>
      <c r="T12" s="56" t="s">
        <v>42</v>
      </c>
      <c r="U12" s="56" t="s">
        <v>43</v>
      </c>
      <c r="V12" s="55" t="s">
        <v>44</v>
      </c>
      <c r="W12" s="55" t="s">
        <v>45</v>
      </c>
      <c r="X12" s="55" t="s">
        <v>46</v>
      </c>
      <c r="Y12" s="87" t="s">
        <v>47</v>
      </c>
      <c r="Z12" s="87" t="s">
        <v>48</v>
      </c>
      <c r="AA12" s="57" t="s">
        <v>44</v>
      </c>
      <c r="AB12" s="57" t="s">
        <v>45</v>
      </c>
      <c r="AC12" s="91" t="s">
        <v>46</v>
      </c>
      <c r="AD12" s="89" t="s">
        <v>47</v>
      </c>
      <c r="AE12" s="89" t="s">
        <v>48</v>
      </c>
      <c r="AF12" s="58" t="s">
        <v>44</v>
      </c>
      <c r="AG12" s="58" t="s">
        <v>45</v>
      </c>
      <c r="AH12" s="58" t="s">
        <v>46</v>
      </c>
      <c r="AI12" s="58" t="s">
        <v>47</v>
      </c>
      <c r="AJ12" s="58" t="s">
        <v>48</v>
      </c>
      <c r="AK12" s="59" t="s">
        <v>44</v>
      </c>
      <c r="AL12" s="59" t="s">
        <v>45</v>
      </c>
      <c r="AM12" s="59" t="s">
        <v>46</v>
      </c>
      <c r="AN12" s="59" t="s">
        <v>47</v>
      </c>
      <c r="AO12" s="59" t="s">
        <v>48</v>
      </c>
      <c r="AP12" s="31" t="s">
        <v>44</v>
      </c>
      <c r="AQ12" s="31" t="s">
        <v>45</v>
      </c>
      <c r="AR12" s="31" t="s">
        <v>46</v>
      </c>
      <c r="AS12" s="90" t="s">
        <v>49</v>
      </c>
    </row>
    <row r="13" spans="1:45" s="32" customFormat="1" ht="287.25" customHeight="1" x14ac:dyDescent="0.25">
      <c r="A13" s="54">
        <v>4</v>
      </c>
      <c r="B13" s="54" t="s">
        <v>50</v>
      </c>
      <c r="C13" s="54" t="s">
        <v>51</v>
      </c>
      <c r="D13" s="54" t="s">
        <v>52</v>
      </c>
      <c r="E13" s="4">
        <f t="shared" ref="E13:E30" si="0">+(5.55555555555556%*80%)/100%</f>
        <v>4.4444444444444481E-2</v>
      </c>
      <c r="F13" s="54" t="s">
        <v>53</v>
      </c>
      <c r="G13" s="54" t="s">
        <v>54</v>
      </c>
      <c r="H13" s="54" t="s">
        <v>55</v>
      </c>
      <c r="I13" s="5">
        <v>6.6000000000000003E-2</v>
      </c>
      <c r="J13" s="54" t="s">
        <v>56</v>
      </c>
      <c r="K13" s="54" t="s">
        <v>57</v>
      </c>
      <c r="L13" s="6">
        <v>0</v>
      </c>
      <c r="M13" s="6">
        <v>0.02</v>
      </c>
      <c r="N13" s="6">
        <v>0.06</v>
      </c>
      <c r="O13" s="6">
        <v>0.1</v>
      </c>
      <c r="P13" s="6">
        <v>0.1</v>
      </c>
      <c r="Q13" s="54" t="s">
        <v>58</v>
      </c>
      <c r="R13" s="54" t="s">
        <v>59</v>
      </c>
      <c r="S13" s="54" t="s">
        <v>60</v>
      </c>
      <c r="T13" s="54" t="s">
        <v>61</v>
      </c>
      <c r="U13" s="54" t="s">
        <v>62</v>
      </c>
      <c r="V13" s="35" t="s">
        <v>63</v>
      </c>
      <c r="W13" s="35" t="s">
        <v>63</v>
      </c>
      <c r="X13" s="35" t="s">
        <v>63</v>
      </c>
      <c r="Y13" s="39" t="s">
        <v>64</v>
      </c>
      <c r="Z13" s="39" t="s">
        <v>63</v>
      </c>
      <c r="AA13" s="48">
        <v>6.0000000000000001E-3</v>
      </c>
      <c r="AB13" s="97">
        <v>6.0000000000000001E-3</v>
      </c>
      <c r="AC13" s="98">
        <f>IF(AB13/AA13&gt;100%,100%,AB13/AA13)</f>
        <v>1</v>
      </c>
      <c r="AD13" s="99" t="s">
        <v>234</v>
      </c>
      <c r="AE13" s="99" t="s">
        <v>233</v>
      </c>
      <c r="AF13" s="28">
        <f>N13</f>
        <v>0.06</v>
      </c>
      <c r="AG13" s="100"/>
      <c r="AH13" s="98">
        <f>IF(AG13/AF13&gt;100%,100%,AG13/AF13)</f>
        <v>0</v>
      </c>
      <c r="AI13" s="54"/>
      <c r="AJ13" s="54"/>
      <c r="AK13" s="28">
        <f>O13</f>
        <v>0.1</v>
      </c>
      <c r="AL13" s="100"/>
      <c r="AM13" s="98">
        <f>IF(AL13/AK13&gt;100%,100%,AL13/AK13)</f>
        <v>0</v>
      </c>
      <c r="AN13" s="54"/>
      <c r="AO13" s="54"/>
      <c r="AP13" s="35">
        <f>P13</f>
        <v>0.1</v>
      </c>
      <c r="AQ13" s="49">
        <v>6.0000000000000001E-3</v>
      </c>
      <c r="AR13" s="44">
        <f>AQ13/AP13</f>
        <v>0.06</v>
      </c>
      <c r="AS13" s="99" t="s">
        <v>234</v>
      </c>
    </row>
    <row r="14" spans="1:45" s="32" customFormat="1" ht="90" x14ac:dyDescent="0.25">
      <c r="A14" s="54">
        <v>4</v>
      </c>
      <c r="B14" s="54" t="s">
        <v>50</v>
      </c>
      <c r="C14" s="54" t="s">
        <v>51</v>
      </c>
      <c r="D14" s="54" t="s">
        <v>65</v>
      </c>
      <c r="E14" s="4">
        <f t="shared" si="0"/>
        <v>4.4444444444444481E-2</v>
      </c>
      <c r="F14" s="54" t="s">
        <v>53</v>
      </c>
      <c r="G14" s="54" t="s">
        <v>66</v>
      </c>
      <c r="H14" s="54" t="s">
        <v>67</v>
      </c>
      <c r="I14" s="54" t="s">
        <v>68</v>
      </c>
      <c r="J14" s="54" t="s">
        <v>69</v>
      </c>
      <c r="K14" s="54" t="s">
        <v>57</v>
      </c>
      <c r="L14" s="6">
        <v>0</v>
      </c>
      <c r="M14" s="6">
        <v>0</v>
      </c>
      <c r="N14" s="6">
        <v>0</v>
      </c>
      <c r="O14" s="6">
        <v>0.15</v>
      </c>
      <c r="P14" s="6">
        <v>0.15</v>
      </c>
      <c r="Q14" s="54" t="s">
        <v>58</v>
      </c>
      <c r="R14" s="54" t="s">
        <v>70</v>
      </c>
      <c r="S14" s="54" t="s">
        <v>71</v>
      </c>
      <c r="T14" s="54" t="s">
        <v>61</v>
      </c>
      <c r="U14" s="54" t="s">
        <v>72</v>
      </c>
      <c r="V14" s="35" t="s">
        <v>63</v>
      </c>
      <c r="W14" s="35" t="s">
        <v>63</v>
      </c>
      <c r="X14" s="35" t="s">
        <v>63</v>
      </c>
      <c r="Y14" s="39" t="s">
        <v>64</v>
      </c>
      <c r="Z14" s="39" t="s">
        <v>63</v>
      </c>
      <c r="AA14" s="28" t="s">
        <v>63</v>
      </c>
      <c r="AB14" s="28" t="s">
        <v>63</v>
      </c>
      <c r="AC14" s="48" t="s">
        <v>63</v>
      </c>
      <c r="AD14" s="83" t="s">
        <v>235</v>
      </c>
      <c r="AE14" s="83" t="s">
        <v>63</v>
      </c>
      <c r="AF14" s="28">
        <f t="shared" ref="AF14:AF36" si="1">N14</f>
        <v>0</v>
      </c>
      <c r="AG14" s="100">
        <v>0</v>
      </c>
      <c r="AH14" s="98" t="e">
        <f>IF(AG14/AF14&gt;100%,100%,AG14/AF14)</f>
        <v>#DIV/0!</v>
      </c>
      <c r="AI14" s="54"/>
      <c r="AJ14" s="54"/>
      <c r="AK14" s="28">
        <f t="shared" ref="AK14:AK36" si="2">O14</f>
        <v>0.15</v>
      </c>
      <c r="AL14" s="100">
        <v>0</v>
      </c>
      <c r="AM14" s="98">
        <f>IF(AL14/AK14&gt;100%,100%,AL14/AK14)</f>
        <v>0</v>
      </c>
      <c r="AN14" s="54"/>
      <c r="AO14" s="54"/>
      <c r="AP14" s="35">
        <f t="shared" ref="AP14:AP36" si="3">P14</f>
        <v>0.15</v>
      </c>
      <c r="AQ14" s="35">
        <v>0</v>
      </c>
      <c r="AR14" s="44">
        <v>0</v>
      </c>
      <c r="AS14" s="39" t="s">
        <v>236</v>
      </c>
    </row>
    <row r="15" spans="1:45" s="64" customFormat="1" ht="255" x14ac:dyDescent="0.25">
      <c r="A15" s="8">
        <v>4</v>
      </c>
      <c r="B15" s="8" t="s">
        <v>50</v>
      </c>
      <c r="C15" s="8" t="s">
        <v>51</v>
      </c>
      <c r="D15" s="8" t="s">
        <v>281</v>
      </c>
      <c r="E15" s="60">
        <f t="shared" si="0"/>
        <v>4.4444444444444481E-2</v>
      </c>
      <c r="F15" s="8" t="s">
        <v>73</v>
      </c>
      <c r="G15" s="8" t="s">
        <v>74</v>
      </c>
      <c r="H15" s="8" t="s">
        <v>75</v>
      </c>
      <c r="I15" s="8" t="s">
        <v>68</v>
      </c>
      <c r="J15" s="8" t="s">
        <v>56</v>
      </c>
      <c r="K15" s="8" t="s">
        <v>57</v>
      </c>
      <c r="L15" s="61">
        <v>0.05</v>
      </c>
      <c r="M15" s="61">
        <v>0.4</v>
      </c>
      <c r="N15" s="61">
        <v>0.8</v>
      </c>
      <c r="O15" s="61">
        <v>1</v>
      </c>
      <c r="P15" s="61">
        <v>1</v>
      </c>
      <c r="Q15" s="8" t="s">
        <v>58</v>
      </c>
      <c r="R15" s="8" t="s">
        <v>76</v>
      </c>
      <c r="S15" s="8" t="s">
        <v>77</v>
      </c>
      <c r="T15" s="8" t="s">
        <v>61</v>
      </c>
      <c r="U15" s="8" t="s">
        <v>78</v>
      </c>
      <c r="V15" s="62">
        <f t="shared" ref="V15:V30" si="4">L15</f>
        <v>0.05</v>
      </c>
      <c r="W15" s="101">
        <v>0.06</v>
      </c>
      <c r="X15" s="101">
        <v>1</v>
      </c>
      <c r="Y15" s="102" t="s">
        <v>79</v>
      </c>
      <c r="Z15" s="102" t="s">
        <v>80</v>
      </c>
      <c r="AA15" s="63">
        <f t="shared" ref="AA15:AA36" si="5">M15</f>
        <v>0.4</v>
      </c>
      <c r="AB15" s="103">
        <v>0.16220000000000001</v>
      </c>
      <c r="AC15" s="104">
        <f t="shared" ref="AC15:AC29" si="6">IF(AB15/AA15&gt;100%,100%,AB15/AA15)</f>
        <v>0.40550000000000003</v>
      </c>
      <c r="AD15" s="84" t="s">
        <v>279</v>
      </c>
      <c r="AE15" s="84" t="s">
        <v>280</v>
      </c>
      <c r="AF15" s="63">
        <f t="shared" si="1"/>
        <v>0.8</v>
      </c>
      <c r="AG15" s="103"/>
      <c r="AH15" s="104">
        <f t="shared" ref="AH15:AH29" si="7">IF(AG15/AF15&gt;100%,100%,AG15/AF15)</f>
        <v>0</v>
      </c>
      <c r="AI15" s="8"/>
      <c r="AJ15" s="8"/>
      <c r="AK15" s="63">
        <f t="shared" si="2"/>
        <v>1</v>
      </c>
      <c r="AL15" s="103"/>
      <c r="AM15" s="104">
        <f t="shared" ref="AM15:AM29" si="8">IF(AL15/AK15&gt;100%,100%,AL15/AK15)</f>
        <v>0</v>
      </c>
      <c r="AN15" s="8"/>
      <c r="AO15" s="8"/>
      <c r="AP15" s="62">
        <f t="shared" si="3"/>
        <v>1</v>
      </c>
      <c r="AQ15" s="62">
        <v>0.16220000000000001</v>
      </c>
      <c r="AR15" s="95">
        <v>0.06</v>
      </c>
      <c r="AS15" s="102" t="s">
        <v>282</v>
      </c>
    </row>
    <row r="16" spans="1:45" s="32" customFormat="1" ht="155.25" customHeight="1" x14ac:dyDescent="0.25">
      <c r="A16" s="54">
        <v>4</v>
      </c>
      <c r="B16" s="54" t="s">
        <v>50</v>
      </c>
      <c r="C16" s="54" t="s">
        <v>81</v>
      </c>
      <c r="D16" s="54" t="s">
        <v>82</v>
      </c>
      <c r="E16" s="4">
        <f t="shared" si="0"/>
        <v>4.4444444444444481E-2</v>
      </c>
      <c r="F16" s="54" t="s">
        <v>53</v>
      </c>
      <c r="G16" s="54" t="s">
        <v>83</v>
      </c>
      <c r="H16" s="54" t="s">
        <v>84</v>
      </c>
      <c r="I16" s="6">
        <v>0.5</v>
      </c>
      <c r="J16" s="54" t="s">
        <v>56</v>
      </c>
      <c r="K16" s="54" t="s">
        <v>57</v>
      </c>
      <c r="L16" s="6">
        <v>0.15</v>
      </c>
      <c r="M16" s="6">
        <v>0.3</v>
      </c>
      <c r="N16" s="7">
        <v>0.45</v>
      </c>
      <c r="O16" s="7">
        <v>0.6</v>
      </c>
      <c r="P16" s="6">
        <v>0.6</v>
      </c>
      <c r="Q16" s="54" t="s">
        <v>85</v>
      </c>
      <c r="R16" s="54" t="s">
        <v>86</v>
      </c>
      <c r="S16" s="54" t="s">
        <v>87</v>
      </c>
      <c r="T16" s="54" t="s">
        <v>61</v>
      </c>
      <c r="U16" s="54" t="s">
        <v>88</v>
      </c>
      <c r="V16" s="35">
        <f t="shared" si="4"/>
        <v>0.15</v>
      </c>
      <c r="W16" s="105">
        <v>0.14649999999999999</v>
      </c>
      <c r="X16" s="106">
        <f>W16/V16</f>
        <v>0.97666666666666668</v>
      </c>
      <c r="Y16" s="99" t="s">
        <v>89</v>
      </c>
      <c r="Z16" s="99" t="s">
        <v>90</v>
      </c>
      <c r="AA16" s="28">
        <f t="shared" si="5"/>
        <v>0.3</v>
      </c>
      <c r="AB16" s="97">
        <v>0.3343341150248606</v>
      </c>
      <c r="AC16" s="98">
        <f t="shared" si="6"/>
        <v>1</v>
      </c>
      <c r="AD16" s="99" t="s">
        <v>237</v>
      </c>
      <c r="AE16" s="83" t="s">
        <v>238</v>
      </c>
      <c r="AF16" s="28">
        <f t="shared" si="1"/>
        <v>0.45</v>
      </c>
      <c r="AG16" s="100"/>
      <c r="AH16" s="98">
        <f t="shared" si="7"/>
        <v>0</v>
      </c>
      <c r="AI16" s="54"/>
      <c r="AJ16" s="54"/>
      <c r="AK16" s="28">
        <f t="shared" si="2"/>
        <v>0.6</v>
      </c>
      <c r="AL16" s="100"/>
      <c r="AM16" s="98">
        <f t="shared" si="8"/>
        <v>0</v>
      </c>
      <c r="AN16" s="54"/>
      <c r="AO16" s="54"/>
      <c r="AP16" s="35">
        <f t="shared" si="3"/>
        <v>0.6</v>
      </c>
      <c r="AQ16" s="97">
        <v>0.3343341150248606</v>
      </c>
      <c r="AR16" s="44">
        <f>AQ16/AP16</f>
        <v>0.55722352504143435</v>
      </c>
      <c r="AS16" s="99" t="s">
        <v>239</v>
      </c>
    </row>
    <row r="17" spans="1:45" s="32" customFormat="1" ht="105" x14ac:dyDescent="0.25">
      <c r="A17" s="54">
        <v>4</v>
      </c>
      <c r="B17" s="54" t="s">
        <v>50</v>
      </c>
      <c r="C17" s="54" t="s">
        <v>81</v>
      </c>
      <c r="D17" s="54" t="s">
        <v>91</v>
      </c>
      <c r="E17" s="4">
        <f t="shared" si="0"/>
        <v>4.4444444444444481E-2</v>
      </c>
      <c r="F17" s="54" t="s">
        <v>53</v>
      </c>
      <c r="G17" s="54" t="s">
        <v>92</v>
      </c>
      <c r="H17" s="54" t="s">
        <v>93</v>
      </c>
      <c r="I17" s="6">
        <v>0.6</v>
      </c>
      <c r="J17" s="54" t="s">
        <v>56</v>
      </c>
      <c r="K17" s="54" t="s">
        <v>57</v>
      </c>
      <c r="L17" s="6">
        <v>0.15</v>
      </c>
      <c r="M17" s="6">
        <v>0.3</v>
      </c>
      <c r="N17" s="7">
        <v>0.45</v>
      </c>
      <c r="O17" s="7">
        <v>0.6</v>
      </c>
      <c r="P17" s="6">
        <v>0.6</v>
      </c>
      <c r="Q17" s="54" t="s">
        <v>85</v>
      </c>
      <c r="R17" s="54" t="s">
        <v>86</v>
      </c>
      <c r="S17" s="54" t="s">
        <v>87</v>
      </c>
      <c r="T17" s="54" t="s">
        <v>61</v>
      </c>
      <c r="U17" s="54" t="s">
        <v>88</v>
      </c>
      <c r="V17" s="35">
        <f t="shared" si="4"/>
        <v>0.15</v>
      </c>
      <c r="W17" s="105">
        <v>0.151</v>
      </c>
      <c r="X17" s="106">
        <v>1</v>
      </c>
      <c r="Y17" s="99" t="s">
        <v>94</v>
      </c>
      <c r="Z17" s="99" t="s">
        <v>90</v>
      </c>
      <c r="AA17" s="28">
        <f t="shared" si="5"/>
        <v>0.3</v>
      </c>
      <c r="AB17" s="97">
        <v>0.40579999999999999</v>
      </c>
      <c r="AC17" s="98">
        <f>IF(AB17/AA17&gt;100%,100%,AB17/AA17)</f>
        <v>1</v>
      </c>
      <c r="AD17" s="99" t="s">
        <v>240</v>
      </c>
      <c r="AE17" s="99" t="s">
        <v>242</v>
      </c>
      <c r="AF17" s="28">
        <f t="shared" si="1"/>
        <v>0.45</v>
      </c>
      <c r="AG17" s="100"/>
      <c r="AH17" s="98">
        <f t="shared" si="7"/>
        <v>0</v>
      </c>
      <c r="AI17" s="54"/>
      <c r="AJ17" s="54"/>
      <c r="AK17" s="28">
        <f t="shared" si="2"/>
        <v>0.6</v>
      </c>
      <c r="AL17" s="100"/>
      <c r="AM17" s="98">
        <f t="shared" si="8"/>
        <v>0</v>
      </c>
      <c r="AN17" s="54"/>
      <c r="AO17" s="54"/>
      <c r="AP17" s="35">
        <f t="shared" si="3"/>
        <v>0.6</v>
      </c>
      <c r="AQ17" s="44">
        <v>0.40579999999999999</v>
      </c>
      <c r="AR17" s="44">
        <f>AQ17/AP17</f>
        <v>0.67633333333333334</v>
      </c>
      <c r="AS17" s="99" t="s">
        <v>240</v>
      </c>
    </row>
    <row r="18" spans="1:45" s="32" customFormat="1" ht="120" x14ac:dyDescent="0.25">
      <c r="A18" s="54">
        <v>4</v>
      </c>
      <c r="B18" s="54" t="s">
        <v>50</v>
      </c>
      <c r="C18" s="54" t="s">
        <v>81</v>
      </c>
      <c r="D18" s="54" t="s">
        <v>95</v>
      </c>
      <c r="E18" s="4">
        <f t="shared" si="0"/>
        <v>4.4444444444444481E-2</v>
      </c>
      <c r="F18" s="54" t="s">
        <v>73</v>
      </c>
      <c r="G18" s="54" t="s">
        <v>96</v>
      </c>
      <c r="H18" s="54" t="s">
        <v>97</v>
      </c>
      <c r="I18" s="54"/>
      <c r="J18" s="54" t="s">
        <v>56</v>
      </c>
      <c r="K18" s="54" t="s">
        <v>57</v>
      </c>
      <c r="L18" s="6">
        <v>0.1</v>
      </c>
      <c r="M18" s="6">
        <v>0.25</v>
      </c>
      <c r="N18" s="6">
        <v>0.6</v>
      </c>
      <c r="O18" s="6">
        <v>0.95</v>
      </c>
      <c r="P18" s="6">
        <v>0.95</v>
      </c>
      <c r="Q18" s="54" t="s">
        <v>85</v>
      </c>
      <c r="R18" s="54" t="s">
        <v>86</v>
      </c>
      <c r="S18" s="54" t="s">
        <v>87</v>
      </c>
      <c r="T18" s="54" t="s">
        <v>61</v>
      </c>
      <c r="U18" s="54" t="s">
        <v>98</v>
      </c>
      <c r="V18" s="35">
        <f t="shared" si="4"/>
        <v>0.1</v>
      </c>
      <c r="W18" s="106">
        <v>0.25459999999999999</v>
      </c>
      <c r="X18" s="106">
        <v>1</v>
      </c>
      <c r="Y18" s="99" t="s">
        <v>99</v>
      </c>
      <c r="Z18" s="99" t="s">
        <v>90</v>
      </c>
      <c r="AA18" s="28">
        <f t="shared" si="5"/>
        <v>0.25</v>
      </c>
      <c r="AB18" s="97">
        <v>0.35949999999999999</v>
      </c>
      <c r="AC18" s="98">
        <f t="shared" si="6"/>
        <v>1</v>
      </c>
      <c r="AD18" s="83" t="s">
        <v>244</v>
      </c>
      <c r="AE18" s="83" t="s">
        <v>243</v>
      </c>
      <c r="AF18" s="28">
        <f t="shared" si="1"/>
        <v>0.6</v>
      </c>
      <c r="AG18" s="100"/>
      <c r="AH18" s="98">
        <f t="shared" si="7"/>
        <v>0</v>
      </c>
      <c r="AI18" s="54"/>
      <c r="AJ18" s="54"/>
      <c r="AK18" s="28">
        <f t="shared" si="2"/>
        <v>0.95</v>
      </c>
      <c r="AL18" s="100"/>
      <c r="AM18" s="98">
        <f t="shared" si="8"/>
        <v>0</v>
      </c>
      <c r="AN18" s="54"/>
      <c r="AO18" s="54"/>
      <c r="AP18" s="35">
        <f t="shared" si="3"/>
        <v>0.95</v>
      </c>
      <c r="AQ18" s="97">
        <v>0.35949999999999999</v>
      </c>
      <c r="AR18" s="44">
        <f t="shared" ref="AR18:AR30" si="9">AQ18/AP18</f>
        <v>0.37842105263157894</v>
      </c>
      <c r="AS18" s="99" t="s">
        <v>245</v>
      </c>
    </row>
    <row r="19" spans="1:45" s="32" customFormat="1" ht="75" x14ac:dyDescent="0.25">
      <c r="A19" s="54">
        <v>4</v>
      </c>
      <c r="B19" s="54" t="s">
        <v>50</v>
      </c>
      <c r="C19" s="54" t="s">
        <v>81</v>
      </c>
      <c r="D19" s="54" t="s">
        <v>100</v>
      </c>
      <c r="E19" s="4">
        <f t="shared" si="0"/>
        <v>4.4444444444444481E-2</v>
      </c>
      <c r="F19" s="54" t="s">
        <v>53</v>
      </c>
      <c r="G19" s="54" t="s">
        <v>101</v>
      </c>
      <c r="H19" s="54" t="s">
        <v>102</v>
      </c>
      <c r="I19" s="54"/>
      <c r="J19" s="54" t="s">
        <v>56</v>
      </c>
      <c r="K19" s="54" t="s">
        <v>57</v>
      </c>
      <c r="L19" s="6">
        <v>0.03</v>
      </c>
      <c r="M19" s="6">
        <v>0.08</v>
      </c>
      <c r="N19" s="6">
        <v>0.19</v>
      </c>
      <c r="O19" s="6">
        <v>0.4</v>
      </c>
      <c r="P19" s="6">
        <v>0.4</v>
      </c>
      <c r="Q19" s="54" t="s">
        <v>85</v>
      </c>
      <c r="R19" s="54" t="s">
        <v>86</v>
      </c>
      <c r="S19" s="54" t="s">
        <v>87</v>
      </c>
      <c r="T19" s="54" t="s">
        <v>61</v>
      </c>
      <c r="U19" s="54" t="s">
        <v>98</v>
      </c>
      <c r="V19" s="35">
        <f t="shared" si="4"/>
        <v>0.03</v>
      </c>
      <c r="W19" s="106">
        <v>0.14000000000000001</v>
      </c>
      <c r="X19" s="106">
        <v>1</v>
      </c>
      <c r="Y19" s="99" t="s">
        <v>103</v>
      </c>
      <c r="Z19" s="99" t="s">
        <v>90</v>
      </c>
      <c r="AA19" s="28">
        <f t="shared" si="5"/>
        <v>0.08</v>
      </c>
      <c r="AB19" s="97">
        <v>0.21479999999999999</v>
      </c>
      <c r="AC19" s="98">
        <f t="shared" si="6"/>
        <v>1</v>
      </c>
      <c r="AD19" s="99" t="s">
        <v>246</v>
      </c>
      <c r="AE19" s="99" t="s">
        <v>241</v>
      </c>
      <c r="AF19" s="28">
        <f t="shared" si="1"/>
        <v>0.19</v>
      </c>
      <c r="AG19" s="100"/>
      <c r="AH19" s="98">
        <f t="shared" si="7"/>
        <v>0</v>
      </c>
      <c r="AI19" s="54"/>
      <c r="AJ19" s="54"/>
      <c r="AK19" s="28">
        <f t="shared" si="2"/>
        <v>0.4</v>
      </c>
      <c r="AL19" s="100"/>
      <c r="AM19" s="98">
        <f t="shared" si="8"/>
        <v>0</v>
      </c>
      <c r="AN19" s="54"/>
      <c r="AO19" s="54"/>
      <c r="AP19" s="35">
        <f t="shared" si="3"/>
        <v>0.4</v>
      </c>
      <c r="AQ19" s="44">
        <v>0.21479999999999999</v>
      </c>
      <c r="AR19" s="44">
        <f t="shared" si="9"/>
        <v>0.53699999999999992</v>
      </c>
      <c r="AS19" s="99" t="s">
        <v>246</v>
      </c>
    </row>
    <row r="20" spans="1:45" s="32" customFormat="1" ht="105" x14ac:dyDescent="0.25">
      <c r="A20" s="54">
        <v>4</v>
      </c>
      <c r="B20" s="54" t="s">
        <v>50</v>
      </c>
      <c r="C20" s="54" t="s">
        <v>81</v>
      </c>
      <c r="D20" s="54" t="s">
        <v>104</v>
      </c>
      <c r="E20" s="4">
        <f t="shared" si="0"/>
        <v>4.4444444444444481E-2</v>
      </c>
      <c r="F20" s="54" t="s">
        <v>73</v>
      </c>
      <c r="G20" s="54" t="s">
        <v>105</v>
      </c>
      <c r="H20" s="54" t="s">
        <v>106</v>
      </c>
      <c r="I20" s="54"/>
      <c r="J20" s="54" t="s">
        <v>69</v>
      </c>
      <c r="K20" s="54" t="s">
        <v>57</v>
      </c>
      <c r="L20" s="6">
        <v>0.95</v>
      </c>
      <c r="M20" s="6">
        <v>0.95</v>
      </c>
      <c r="N20" s="6">
        <v>0.95</v>
      </c>
      <c r="O20" s="6">
        <v>0.95</v>
      </c>
      <c r="P20" s="6">
        <v>0.95</v>
      </c>
      <c r="Q20" s="54" t="s">
        <v>85</v>
      </c>
      <c r="R20" s="54" t="s">
        <v>86</v>
      </c>
      <c r="S20" s="54" t="s">
        <v>107</v>
      </c>
      <c r="T20" s="54" t="s">
        <v>61</v>
      </c>
      <c r="U20" s="8" t="s">
        <v>108</v>
      </c>
      <c r="V20" s="35">
        <f t="shared" si="4"/>
        <v>0.95</v>
      </c>
      <c r="W20" s="105">
        <v>0.42699999999999999</v>
      </c>
      <c r="X20" s="105">
        <f>W20/V20</f>
        <v>0.4494736842105263</v>
      </c>
      <c r="Y20" s="99" t="s">
        <v>109</v>
      </c>
      <c r="Z20" s="99" t="s">
        <v>110</v>
      </c>
      <c r="AA20" s="28">
        <f t="shared" si="5"/>
        <v>0.95</v>
      </c>
      <c r="AB20" s="97">
        <v>0.93969999999999998</v>
      </c>
      <c r="AC20" s="98">
        <f t="shared" si="6"/>
        <v>0.98915789473684212</v>
      </c>
      <c r="AD20" s="99" t="s">
        <v>247</v>
      </c>
      <c r="AE20" s="99" t="s">
        <v>241</v>
      </c>
      <c r="AF20" s="28">
        <f t="shared" si="1"/>
        <v>0.95</v>
      </c>
      <c r="AG20" s="100"/>
      <c r="AH20" s="98">
        <f t="shared" si="7"/>
        <v>0</v>
      </c>
      <c r="AI20" s="54"/>
      <c r="AJ20" s="54"/>
      <c r="AK20" s="28">
        <f t="shared" si="2"/>
        <v>0.95</v>
      </c>
      <c r="AL20" s="100"/>
      <c r="AM20" s="98">
        <f t="shared" si="8"/>
        <v>0</v>
      </c>
      <c r="AN20" s="54"/>
      <c r="AO20" s="54"/>
      <c r="AP20" s="35">
        <f t="shared" si="3"/>
        <v>0.95</v>
      </c>
      <c r="AQ20" s="44">
        <f>(42.7%*25%)+(93.97%*25%)</f>
        <v>0.34167500000000001</v>
      </c>
      <c r="AR20" s="44">
        <f t="shared" si="9"/>
        <v>0.35965789473684212</v>
      </c>
      <c r="AS20" s="99" t="s">
        <v>248</v>
      </c>
    </row>
    <row r="21" spans="1:45" s="32" customFormat="1" ht="111.75" customHeight="1" x14ac:dyDescent="0.25">
      <c r="A21" s="54">
        <v>4</v>
      </c>
      <c r="B21" s="54" t="s">
        <v>50</v>
      </c>
      <c r="C21" s="54" t="s">
        <v>81</v>
      </c>
      <c r="D21" s="54" t="s">
        <v>111</v>
      </c>
      <c r="E21" s="4">
        <f t="shared" si="0"/>
        <v>4.4444444444444481E-2</v>
      </c>
      <c r="F21" s="54" t="s">
        <v>53</v>
      </c>
      <c r="G21" s="54" t="s">
        <v>112</v>
      </c>
      <c r="H21" s="54" t="s">
        <v>113</v>
      </c>
      <c r="I21" s="54"/>
      <c r="J21" s="54" t="s">
        <v>69</v>
      </c>
      <c r="K21" s="54" t="s">
        <v>57</v>
      </c>
      <c r="L21" s="6">
        <v>1</v>
      </c>
      <c r="M21" s="6">
        <v>1</v>
      </c>
      <c r="N21" s="6">
        <v>1</v>
      </c>
      <c r="O21" s="6">
        <v>1</v>
      </c>
      <c r="P21" s="6">
        <v>1</v>
      </c>
      <c r="Q21" s="54" t="s">
        <v>85</v>
      </c>
      <c r="R21" s="8" t="s">
        <v>86</v>
      </c>
      <c r="S21" s="8" t="s">
        <v>114</v>
      </c>
      <c r="T21" s="8" t="s">
        <v>61</v>
      </c>
      <c r="U21" s="8" t="s">
        <v>115</v>
      </c>
      <c r="V21" s="35">
        <f t="shared" si="4"/>
        <v>1</v>
      </c>
      <c r="W21" s="105">
        <v>0.314</v>
      </c>
      <c r="X21" s="105">
        <f>W21/V21</f>
        <v>0.314</v>
      </c>
      <c r="Y21" s="99" t="s">
        <v>116</v>
      </c>
      <c r="Z21" s="99" t="s">
        <v>117</v>
      </c>
      <c r="AA21" s="28">
        <f t="shared" si="5"/>
        <v>1</v>
      </c>
      <c r="AB21" s="100">
        <v>1</v>
      </c>
      <c r="AC21" s="98">
        <f t="shared" si="6"/>
        <v>1</v>
      </c>
      <c r="AD21" s="99" t="s">
        <v>249</v>
      </c>
      <c r="AE21" s="99" t="s">
        <v>241</v>
      </c>
      <c r="AF21" s="28">
        <f t="shared" si="1"/>
        <v>1</v>
      </c>
      <c r="AG21" s="100"/>
      <c r="AH21" s="98">
        <f t="shared" si="7"/>
        <v>0</v>
      </c>
      <c r="AI21" s="54"/>
      <c r="AJ21" s="54"/>
      <c r="AK21" s="28">
        <f t="shared" si="2"/>
        <v>1</v>
      </c>
      <c r="AL21" s="100"/>
      <c r="AM21" s="98">
        <f t="shared" si="8"/>
        <v>0</v>
      </c>
      <c r="AN21" s="54"/>
      <c r="AO21" s="54"/>
      <c r="AP21" s="35">
        <f t="shared" si="3"/>
        <v>1</v>
      </c>
      <c r="AQ21" s="44">
        <f>(31.4%*25%)+(100%*25%)</f>
        <v>0.32850000000000001</v>
      </c>
      <c r="AR21" s="44">
        <f t="shared" si="9"/>
        <v>0.32850000000000001</v>
      </c>
      <c r="AS21" s="99" t="s">
        <v>250</v>
      </c>
    </row>
    <row r="22" spans="1:45" s="32" customFormat="1" ht="105" x14ac:dyDescent="0.25">
      <c r="A22" s="54">
        <v>4</v>
      </c>
      <c r="B22" s="54" t="s">
        <v>50</v>
      </c>
      <c r="C22" s="54" t="s">
        <v>81</v>
      </c>
      <c r="D22" s="54" t="s">
        <v>118</v>
      </c>
      <c r="E22" s="4">
        <f t="shared" si="0"/>
        <v>4.4444444444444481E-2</v>
      </c>
      <c r="F22" s="54" t="s">
        <v>53</v>
      </c>
      <c r="G22" s="54" t="s">
        <v>119</v>
      </c>
      <c r="H22" s="54" t="s">
        <v>120</v>
      </c>
      <c r="I22" s="54"/>
      <c r="J22" s="54" t="s">
        <v>69</v>
      </c>
      <c r="K22" s="54" t="s">
        <v>57</v>
      </c>
      <c r="L22" s="6">
        <v>0.95</v>
      </c>
      <c r="M22" s="6">
        <v>0.95</v>
      </c>
      <c r="N22" s="6">
        <v>0.95</v>
      </c>
      <c r="O22" s="6">
        <v>0.95</v>
      </c>
      <c r="P22" s="6">
        <v>0.95</v>
      </c>
      <c r="Q22" s="54" t="s">
        <v>85</v>
      </c>
      <c r="R22" s="54" t="s">
        <v>121</v>
      </c>
      <c r="S22" s="54" t="s">
        <v>122</v>
      </c>
      <c r="T22" s="54" t="s">
        <v>61</v>
      </c>
      <c r="U22" s="54" t="s">
        <v>122</v>
      </c>
      <c r="V22" s="35">
        <f t="shared" si="4"/>
        <v>0.95</v>
      </c>
      <c r="W22" s="106">
        <v>0.4</v>
      </c>
      <c r="X22" s="105">
        <f>W22/V22</f>
        <v>0.4210526315789474</v>
      </c>
      <c r="Y22" s="99" t="s">
        <v>123</v>
      </c>
      <c r="Z22" s="99" t="s">
        <v>117</v>
      </c>
      <c r="AA22" s="28">
        <f t="shared" si="5"/>
        <v>0.95</v>
      </c>
      <c r="AB22" s="100">
        <v>0.73</v>
      </c>
      <c r="AC22" s="98">
        <f t="shared" si="6"/>
        <v>0.768421052631579</v>
      </c>
      <c r="AD22" s="83" t="s">
        <v>124</v>
      </c>
      <c r="AE22" s="83" t="s">
        <v>125</v>
      </c>
      <c r="AF22" s="28">
        <f t="shared" si="1"/>
        <v>0.95</v>
      </c>
      <c r="AG22" s="100"/>
      <c r="AH22" s="98">
        <f t="shared" si="7"/>
        <v>0</v>
      </c>
      <c r="AI22" s="54"/>
      <c r="AJ22" s="54"/>
      <c r="AK22" s="28">
        <f t="shared" si="2"/>
        <v>0.95</v>
      </c>
      <c r="AL22" s="100"/>
      <c r="AM22" s="98">
        <f t="shared" si="8"/>
        <v>0</v>
      </c>
      <c r="AN22" s="54"/>
      <c r="AO22" s="54"/>
      <c r="AP22" s="35">
        <f t="shared" si="3"/>
        <v>0.95</v>
      </c>
      <c r="AQ22" s="35">
        <f>(40%*25%)+(73%*25%)</f>
        <v>0.28249999999999997</v>
      </c>
      <c r="AR22" s="44">
        <f>AQ22/AP22</f>
        <v>0.29736842105263156</v>
      </c>
      <c r="AS22" s="83" t="s">
        <v>124</v>
      </c>
    </row>
    <row r="23" spans="1:45" s="32" customFormat="1" ht="93" customHeight="1" x14ac:dyDescent="0.25">
      <c r="A23" s="54">
        <v>4</v>
      </c>
      <c r="B23" s="54" t="s">
        <v>50</v>
      </c>
      <c r="C23" s="54" t="s">
        <v>126</v>
      </c>
      <c r="D23" s="54" t="s">
        <v>127</v>
      </c>
      <c r="E23" s="4">
        <f t="shared" si="0"/>
        <v>4.4444444444444481E-2</v>
      </c>
      <c r="F23" s="54" t="s">
        <v>73</v>
      </c>
      <c r="G23" s="54" t="s">
        <v>128</v>
      </c>
      <c r="H23" s="54" t="s">
        <v>129</v>
      </c>
      <c r="I23" s="54"/>
      <c r="J23" s="54" t="s">
        <v>130</v>
      </c>
      <c r="K23" s="54" t="s">
        <v>131</v>
      </c>
      <c r="L23" s="9">
        <v>1920</v>
      </c>
      <c r="M23" s="9">
        <v>1920</v>
      </c>
      <c r="N23" s="9">
        <v>1920</v>
      </c>
      <c r="O23" s="9">
        <v>1920</v>
      </c>
      <c r="P23" s="10">
        <f>SUM(L23:O23)</f>
        <v>7680</v>
      </c>
      <c r="Q23" s="54" t="s">
        <v>85</v>
      </c>
      <c r="R23" s="54" t="s">
        <v>132</v>
      </c>
      <c r="S23" s="54" t="s">
        <v>133</v>
      </c>
      <c r="T23" s="54" t="s">
        <v>61</v>
      </c>
      <c r="U23" s="54" t="s">
        <v>133</v>
      </c>
      <c r="V23" s="36">
        <f t="shared" si="4"/>
        <v>1920</v>
      </c>
      <c r="W23" s="36">
        <v>1529</v>
      </c>
      <c r="X23" s="106">
        <f>W23/V23</f>
        <v>0.7963541666666667</v>
      </c>
      <c r="Y23" s="99" t="s">
        <v>134</v>
      </c>
      <c r="Z23" s="99" t="s">
        <v>135</v>
      </c>
      <c r="AA23" s="9">
        <f t="shared" si="5"/>
        <v>1920</v>
      </c>
      <c r="AB23" s="107">
        <v>1910</v>
      </c>
      <c r="AC23" s="98">
        <f t="shared" si="6"/>
        <v>0.99479166666666663</v>
      </c>
      <c r="AD23" s="99" t="s">
        <v>252</v>
      </c>
      <c r="AE23" s="108" t="s">
        <v>251</v>
      </c>
      <c r="AF23" s="9">
        <f t="shared" si="1"/>
        <v>1920</v>
      </c>
      <c r="AG23" s="107"/>
      <c r="AH23" s="98">
        <f t="shared" si="7"/>
        <v>0</v>
      </c>
      <c r="AI23" s="54"/>
      <c r="AJ23" s="54"/>
      <c r="AK23" s="33">
        <f t="shared" si="2"/>
        <v>1920</v>
      </c>
      <c r="AL23" s="107"/>
      <c r="AM23" s="98">
        <f t="shared" si="8"/>
        <v>0</v>
      </c>
      <c r="AN23" s="54"/>
      <c r="AO23" s="54"/>
      <c r="AP23" s="36">
        <f t="shared" si="3"/>
        <v>7680</v>
      </c>
      <c r="AQ23" s="42">
        <f>1529+1910</f>
        <v>3439</v>
      </c>
      <c r="AR23" s="44">
        <f t="shared" si="9"/>
        <v>0.44778645833333336</v>
      </c>
      <c r="AS23" s="99" t="s">
        <v>253</v>
      </c>
    </row>
    <row r="24" spans="1:45" s="32" customFormat="1" ht="135" x14ac:dyDescent="0.25">
      <c r="A24" s="54">
        <v>4</v>
      </c>
      <c r="B24" s="54" t="s">
        <v>50</v>
      </c>
      <c r="C24" s="54" t="s">
        <v>126</v>
      </c>
      <c r="D24" s="54" t="s">
        <v>136</v>
      </c>
      <c r="E24" s="4">
        <f t="shared" si="0"/>
        <v>4.4444444444444481E-2</v>
      </c>
      <c r="F24" s="54" t="s">
        <v>53</v>
      </c>
      <c r="G24" s="54" t="s">
        <v>137</v>
      </c>
      <c r="H24" s="54" t="s">
        <v>138</v>
      </c>
      <c r="I24" s="54"/>
      <c r="J24" s="54" t="s">
        <v>130</v>
      </c>
      <c r="K24" s="54" t="s">
        <v>139</v>
      </c>
      <c r="L24" s="9">
        <v>960</v>
      </c>
      <c r="M24" s="9">
        <v>960</v>
      </c>
      <c r="N24" s="9">
        <v>960</v>
      </c>
      <c r="O24" s="9">
        <v>960</v>
      </c>
      <c r="P24" s="10">
        <f>SUM(L24:O24)</f>
        <v>3840</v>
      </c>
      <c r="Q24" s="54" t="s">
        <v>85</v>
      </c>
      <c r="R24" s="54" t="s">
        <v>139</v>
      </c>
      <c r="S24" s="54" t="s">
        <v>133</v>
      </c>
      <c r="T24" s="54" t="s">
        <v>61</v>
      </c>
      <c r="U24" s="54" t="s">
        <v>133</v>
      </c>
      <c r="V24" s="36">
        <f t="shared" si="4"/>
        <v>960</v>
      </c>
      <c r="W24" s="36">
        <v>1319</v>
      </c>
      <c r="X24" s="106">
        <v>1</v>
      </c>
      <c r="Y24" s="99" t="s">
        <v>140</v>
      </c>
      <c r="Z24" s="99" t="s">
        <v>141</v>
      </c>
      <c r="AA24" s="9">
        <f t="shared" si="5"/>
        <v>960</v>
      </c>
      <c r="AB24" s="107">
        <v>1062</v>
      </c>
      <c r="AC24" s="98">
        <f t="shared" si="6"/>
        <v>1</v>
      </c>
      <c r="AD24" s="99" t="s">
        <v>254</v>
      </c>
      <c r="AE24" s="99" t="s">
        <v>251</v>
      </c>
      <c r="AF24" s="9">
        <f t="shared" si="1"/>
        <v>960</v>
      </c>
      <c r="AG24" s="107"/>
      <c r="AH24" s="98">
        <f t="shared" si="7"/>
        <v>0</v>
      </c>
      <c r="AI24" s="54"/>
      <c r="AJ24" s="54"/>
      <c r="AK24" s="33">
        <f t="shared" si="2"/>
        <v>960</v>
      </c>
      <c r="AL24" s="107"/>
      <c r="AM24" s="98">
        <f t="shared" si="8"/>
        <v>0</v>
      </c>
      <c r="AN24" s="54"/>
      <c r="AO24" s="54"/>
      <c r="AP24" s="36">
        <f t="shared" si="3"/>
        <v>3840</v>
      </c>
      <c r="AQ24" s="42">
        <f>1319+1062</f>
        <v>2381</v>
      </c>
      <c r="AR24" s="44">
        <f t="shared" si="9"/>
        <v>0.62005208333333328</v>
      </c>
      <c r="AS24" s="99" t="s">
        <v>255</v>
      </c>
    </row>
    <row r="25" spans="1:45" s="32" customFormat="1" ht="162.75" customHeight="1" x14ac:dyDescent="0.25">
      <c r="A25" s="54">
        <v>4</v>
      </c>
      <c r="B25" s="54" t="s">
        <v>50</v>
      </c>
      <c r="C25" s="54" t="s">
        <v>126</v>
      </c>
      <c r="D25" s="54" t="s">
        <v>142</v>
      </c>
      <c r="E25" s="4">
        <f t="shared" si="0"/>
        <v>4.4444444444444481E-2</v>
      </c>
      <c r="F25" s="54" t="s">
        <v>53</v>
      </c>
      <c r="G25" s="54" t="s">
        <v>143</v>
      </c>
      <c r="H25" s="54" t="s">
        <v>144</v>
      </c>
      <c r="I25" s="54"/>
      <c r="J25" s="54" t="s">
        <v>130</v>
      </c>
      <c r="K25" s="54" t="s">
        <v>145</v>
      </c>
      <c r="L25" s="11">
        <v>47</v>
      </c>
      <c r="M25" s="11">
        <v>68</v>
      </c>
      <c r="N25" s="11">
        <v>69</v>
      </c>
      <c r="O25" s="11">
        <v>50</v>
      </c>
      <c r="P25" s="10">
        <f t="shared" ref="P25:P30" si="10">SUM(L25:O25)</f>
        <v>234</v>
      </c>
      <c r="Q25" s="54" t="s">
        <v>85</v>
      </c>
      <c r="R25" s="54" t="s">
        <v>146</v>
      </c>
      <c r="S25" s="54" t="s">
        <v>147</v>
      </c>
      <c r="T25" s="54" t="s">
        <v>61</v>
      </c>
      <c r="U25" s="54" t="s">
        <v>147</v>
      </c>
      <c r="V25" s="36">
        <f t="shared" si="4"/>
        <v>47</v>
      </c>
      <c r="W25" s="36">
        <v>0</v>
      </c>
      <c r="X25" s="106">
        <v>0</v>
      </c>
      <c r="Y25" s="99" t="s">
        <v>148</v>
      </c>
      <c r="Z25" s="99" t="s">
        <v>149</v>
      </c>
      <c r="AA25" s="9">
        <f t="shared" si="5"/>
        <v>68</v>
      </c>
      <c r="AB25" s="107">
        <v>0</v>
      </c>
      <c r="AC25" s="98">
        <f t="shared" si="6"/>
        <v>0</v>
      </c>
      <c r="AD25" s="83" t="s">
        <v>257</v>
      </c>
      <c r="AE25" s="83" t="s">
        <v>256</v>
      </c>
      <c r="AF25" s="9">
        <f t="shared" si="1"/>
        <v>69</v>
      </c>
      <c r="AG25" s="107"/>
      <c r="AH25" s="98">
        <f t="shared" si="7"/>
        <v>0</v>
      </c>
      <c r="AI25" s="54"/>
      <c r="AJ25" s="54"/>
      <c r="AK25" s="33">
        <f t="shared" si="2"/>
        <v>50</v>
      </c>
      <c r="AL25" s="107"/>
      <c r="AM25" s="98">
        <f t="shared" si="8"/>
        <v>0</v>
      </c>
      <c r="AN25" s="54"/>
      <c r="AO25" s="54"/>
      <c r="AP25" s="36">
        <f t="shared" si="3"/>
        <v>234</v>
      </c>
      <c r="AQ25" s="42">
        <v>0</v>
      </c>
      <c r="AR25" s="44">
        <f t="shared" si="9"/>
        <v>0</v>
      </c>
      <c r="AS25" s="83" t="s">
        <v>257</v>
      </c>
    </row>
    <row r="26" spans="1:45" s="32" customFormat="1" ht="210" x14ac:dyDescent="0.25">
      <c r="A26" s="54">
        <v>4</v>
      </c>
      <c r="B26" s="54" t="s">
        <v>50</v>
      </c>
      <c r="C26" s="54" t="s">
        <v>126</v>
      </c>
      <c r="D26" s="54" t="s">
        <v>150</v>
      </c>
      <c r="E26" s="4">
        <f t="shared" si="0"/>
        <v>4.4444444444444481E-2</v>
      </c>
      <c r="F26" s="54" t="s">
        <v>73</v>
      </c>
      <c r="G26" s="54" t="s">
        <v>151</v>
      </c>
      <c r="H26" s="54" t="s">
        <v>152</v>
      </c>
      <c r="I26" s="54"/>
      <c r="J26" s="54" t="s">
        <v>130</v>
      </c>
      <c r="K26" s="54" t="s">
        <v>146</v>
      </c>
      <c r="L26" s="11">
        <v>36</v>
      </c>
      <c r="M26" s="11">
        <v>57</v>
      </c>
      <c r="N26" s="11">
        <v>57</v>
      </c>
      <c r="O26" s="11">
        <v>36</v>
      </c>
      <c r="P26" s="10">
        <f t="shared" si="10"/>
        <v>186</v>
      </c>
      <c r="Q26" s="54" t="s">
        <v>85</v>
      </c>
      <c r="R26" s="54" t="s">
        <v>146</v>
      </c>
      <c r="S26" s="54" t="s">
        <v>147</v>
      </c>
      <c r="T26" s="54" t="s">
        <v>61</v>
      </c>
      <c r="U26" s="54" t="s">
        <v>147</v>
      </c>
      <c r="V26" s="36">
        <f t="shared" si="4"/>
        <v>36</v>
      </c>
      <c r="W26" s="46">
        <v>4</v>
      </c>
      <c r="X26" s="109">
        <f>W26/V26</f>
        <v>0.1111111111111111</v>
      </c>
      <c r="Y26" s="99" t="s">
        <v>153</v>
      </c>
      <c r="Z26" s="99" t="s">
        <v>154</v>
      </c>
      <c r="AA26" s="9">
        <f t="shared" si="5"/>
        <v>57</v>
      </c>
      <c r="AB26" s="107">
        <v>36</v>
      </c>
      <c r="AC26" s="98">
        <f t="shared" si="6"/>
        <v>0.63157894736842102</v>
      </c>
      <c r="AD26" s="83" t="s">
        <v>258</v>
      </c>
      <c r="AE26" s="83" t="s">
        <v>259</v>
      </c>
      <c r="AF26" s="9">
        <f t="shared" si="1"/>
        <v>57</v>
      </c>
      <c r="AG26" s="107"/>
      <c r="AH26" s="98">
        <f t="shared" si="7"/>
        <v>0</v>
      </c>
      <c r="AI26" s="54"/>
      <c r="AJ26" s="54"/>
      <c r="AK26" s="33">
        <f t="shared" si="2"/>
        <v>36</v>
      </c>
      <c r="AL26" s="107"/>
      <c r="AM26" s="98">
        <f t="shared" si="8"/>
        <v>0</v>
      </c>
      <c r="AN26" s="54"/>
      <c r="AO26" s="54"/>
      <c r="AP26" s="36">
        <f t="shared" si="3"/>
        <v>186</v>
      </c>
      <c r="AQ26" s="46">
        <f>4+36</f>
        <v>40</v>
      </c>
      <c r="AR26" s="44">
        <f t="shared" si="9"/>
        <v>0.21505376344086022</v>
      </c>
      <c r="AS26" s="83" t="s">
        <v>260</v>
      </c>
    </row>
    <row r="27" spans="1:45" s="32" customFormat="1" ht="121.5" customHeight="1" x14ac:dyDescent="0.25">
      <c r="A27" s="54">
        <v>4</v>
      </c>
      <c r="B27" s="54" t="s">
        <v>50</v>
      </c>
      <c r="C27" s="54" t="s">
        <v>126</v>
      </c>
      <c r="D27" s="54" t="s">
        <v>155</v>
      </c>
      <c r="E27" s="4">
        <f t="shared" si="0"/>
        <v>4.4444444444444481E-2</v>
      </c>
      <c r="F27" s="54" t="s">
        <v>73</v>
      </c>
      <c r="G27" s="54" t="s">
        <v>156</v>
      </c>
      <c r="H27" s="54" t="s">
        <v>157</v>
      </c>
      <c r="I27" s="54"/>
      <c r="J27" s="54" t="s">
        <v>130</v>
      </c>
      <c r="K27" s="54" t="s">
        <v>158</v>
      </c>
      <c r="L27" s="11">
        <v>24</v>
      </c>
      <c r="M27" s="11">
        <v>30</v>
      </c>
      <c r="N27" s="11">
        <v>30</v>
      </c>
      <c r="O27" s="11">
        <v>28</v>
      </c>
      <c r="P27" s="10">
        <f t="shared" si="10"/>
        <v>112</v>
      </c>
      <c r="Q27" s="54" t="s">
        <v>85</v>
      </c>
      <c r="R27" s="54" t="s">
        <v>159</v>
      </c>
      <c r="S27" s="54" t="s">
        <v>160</v>
      </c>
      <c r="T27" s="54" t="s">
        <v>61</v>
      </c>
      <c r="U27" s="54" t="s">
        <v>159</v>
      </c>
      <c r="V27" s="36">
        <f t="shared" si="4"/>
        <v>24</v>
      </c>
      <c r="W27" s="110">
        <v>102</v>
      </c>
      <c r="X27" s="106">
        <v>1</v>
      </c>
      <c r="Y27" s="99" t="s">
        <v>161</v>
      </c>
      <c r="Z27" s="99" t="s">
        <v>154</v>
      </c>
      <c r="AA27" s="9">
        <f t="shared" si="5"/>
        <v>30</v>
      </c>
      <c r="AB27" s="107">
        <v>146</v>
      </c>
      <c r="AC27" s="98">
        <f t="shared" si="6"/>
        <v>1</v>
      </c>
      <c r="AD27" s="83" t="s">
        <v>261</v>
      </c>
      <c r="AE27" s="83" t="s">
        <v>262</v>
      </c>
      <c r="AF27" s="9">
        <f t="shared" si="1"/>
        <v>30</v>
      </c>
      <c r="AG27" s="107"/>
      <c r="AH27" s="98">
        <f t="shared" si="7"/>
        <v>0</v>
      </c>
      <c r="AI27" s="54"/>
      <c r="AJ27" s="54"/>
      <c r="AK27" s="33">
        <f t="shared" si="2"/>
        <v>28</v>
      </c>
      <c r="AL27" s="107"/>
      <c r="AM27" s="98">
        <f t="shared" si="8"/>
        <v>0</v>
      </c>
      <c r="AN27" s="54"/>
      <c r="AO27" s="54"/>
      <c r="AP27" s="36">
        <f t="shared" si="3"/>
        <v>112</v>
      </c>
      <c r="AQ27" s="42">
        <f>102+146</f>
        <v>248</v>
      </c>
      <c r="AR27" s="44">
        <f>IF(AQ27/AP27&gt;100%,100%,AQ27/AP27)</f>
        <v>1</v>
      </c>
      <c r="AS27" s="99" t="s">
        <v>263</v>
      </c>
    </row>
    <row r="28" spans="1:45" s="32" customFormat="1" ht="90" x14ac:dyDescent="0.25">
      <c r="A28" s="54">
        <v>4</v>
      </c>
      <c r="B28" s="54" t="s">
        <v>50</v>
      </c>
      <c r="C28" s="54" t="s">
        <v>126</v>
      </c>
      <c r="D28" s="54" t="s">
        <v>162</v>
      </c>
      <c r="E28" s="4">
        <f t="shared" si="0"/>
        <v>4.4444444444444481E-2</v>
      </c>
      <c r="F28" s="54" t="s">
        <v>73</v>
      </c>
      <c r="G28" s="54" t="s">
        <v>163</v>
      </c>
      <c r="H28" s="54" t="s">
        <v>164</v>
      </c>
      <c r="I28" s="54"/>
      <c r="J28" s="54" t="s">
        <v>130</v>
      </c>
      <c r="K28" s="54" t="s">
        <v>158</v>
      </c>
      <c r="L28" s="11">
        <v>26</v>
      </c>
      <c r="M28" s="11">
        <v>36</v>
      </c>
      <c r="N28" s="11">
        <v>36</v>
      </c>
      <c r="O28" s="11">
        <v>32</v>
      </c>
      <c r="P28" s="10">
        <f t="shared" si="10"/>
        <v>130</v>
      </c>
      <c r="Q28" s="54" t="s">
        <v>85</v>
      </c>
      <c r="R28" s="54" t="s">
        <v>159</v>
      </c>
      <c r="S28" s="54" t="s">
        <v>160</v>
      </c>
      <c r="T28" s="54" t="s">
        <v>61</v>
      </c>
      <c r="U28" s="54" t="s">
        <v>159</v>
      </c>
      <c r="V28" s="36">
        <f t="shared" si="4"/>
        <v>26</v>
      </c>
      <c r="W28" s="110">
        <v>71</v>
      </c>
      <c r="X28" s="106">
        <v>1</v>
      </c>
      <c r="Y28" s="99" t="s">
        <v>165</v>
      </c>
      <c r="Z28" s="99" t="s">
        <v>154</v>
      </c>
      <c r="AA28" s="9">
        <f t="shared" si="5"/>
        <v>36</v>
      </c>
      <c r="AB28" s="107">
        <v>105</v>
      </c>
      <c r="AC28" s="98">
        <f t="shared" si="6"/>
        <v>1</v>
      </c>
      <c r="AD28" s="83" t="s">
        <v>264</v>
      </c>
      <c r="AE28" s="83" t="s">
        <v>265</v>
      </c>
      <c r="AF28" s="9">
        <f t="shared" si="1"/>
        <v>36</v>
      </c>
      <c r="AG28" s="107"/>
      <c r="AH28" s="98">
        <f t="shared" si="7"/>
        <v>0</v>
      </c>
      <c r="AI28" s="54"/>
      <c r="AJ28" s="54"/>
      <c r="AK28" s="33">
        <f t="shared" si="2"/>
        <v>32</v>
      </c>
      <c r="AL28" s="107"/>
      <c r="AM28" s="98">
        <f t="shared" si="8"/>
        <v>0</v>
      </c>
      <c r="AN28" s="54"/>
      <c r="AO28" s="54"/>
      <c r="AP28" s="36">
        <f t="shared" si="3"/>
        <v>130</v>
      </c>
      <c r="AQ28" s="42">
        <f>71+105</f>
        <v>176</v>
      </c>
      <c r="AR28" s="44">
        <f>IF(AQ28/AP28&gt;100%,100%,AQ28/AP28)</f>
        <v>1</v>
      </c>
      <c r="AS28" s="99" t="s">
        <v>266</v>
      </c>
    </row>
    <row r="29" spans="1:45" s="32" customFormat="1" ht="210" x14ac:dyDescent="0.25">
      <c r="A29" s="54">
        <v>4</v>
      </c>
      <c r="B29" s="54" t="s">
        <v>50</v>
      </c>
      <c r="C29" s="54" t="s">
        <v>126</v>
      </c>
      <c r="D29" s="54" t="s">
        <v>166</v>
      </c>
      <c r="E29" s="4">
        <f t="shared" si="0"/>
        <v>4.4444444444444481E-2</v>
      </c>
      <c r="F29" s="54" t="s">
        <v>73</v>
      </c>
      <c r="G29" s="54" t="s">
        <v>167</v>
      </c>
      <c r="H29" s="54" t="s">
        <v>168</v>
      </c>
      <c r="I29" s="54"/>
      <c r="J29" s="54" t="s">
        <v>130</v>
      </c>
      <c r="K29" s="54" t="s">
        <v>158</v>
      </c>
      <c r="L29" s="11">
        <v>8</v>
      </c>
      <c r="M29" s="11">
        <v>10</v>
      </c>
      <c r="N29" s="11">
        <v>10</v>
      </c>
      <c r="O29" s="11">
        <v>8</v>
      </c>
      <c r="P29" s="10">
        <f t="shared" si="10"/>
        <v>36</v>
      </c>
      <c r="Q29" s="54" t="s">
        <v>85</v>
      </c>
      <c r="R29" s="54" t="s">
        <v>159</v>
      </c>
      <c r="S29" s="54" t="s">
        <v>160</v>
      </c>
      <c r="T29" s="54" t="s">
        <v>61</v>
      </c>
      <c r="U29" s="54" t="s">
        <v>159</v>
      </c>
      <c r="V29" s="36">
        <f t="shared" si="4"/>
        <v>8</v>
      </c>
      <c r="W29" s="110">
        <v>60</v>
      </c>
      <c r="X29" s="106">
        <v>1</v>
      </c>
      <c r="Y29" s="99" t="s">
        <v>169</v>
      </c>
      <c r="Z29" s="99" t="s">
        <v>154</v>
      </c>
      <c r="AA29" s="9">
        <f t="shared" si="5"/>
        <v>10</v>
      </c>
      <c r="AB29" s="107">
        <v>86</v>
      </c>
      <c r="AC29" s="98">
        <f t="shared" si="6"/>
        <v>1</v>
      </c>
      <c r="AD29" s="83" t="s">
        <v>170</v>
      </c>
      <c r="AE29" s="83" t="s">
        <v>171</v>
      </c>
      <c r="AF29" s="9">
        <f t="shared" si="1"/>
        <v>10</v>
      </c>
      <c r="AG29" s="107"/>
      <c r="AH29" s="98">
        <f t="shared" si="7"/>
        <v>0</v>
      </c>
      <c r="AI29" s="54"/>
      <c r="AJ29" s="54"/>
      <c r="AK29" s="33">
        <f t="shared" si="2"/>
        <v>8</v>
      </c>
      <c r="AL29" s="107"/>
      <c r="AM29" s="98">
        <f t="shared" si="8"/>
        <v>0</v>
      </c>
      <c r="AN29" s="54"/>
      <c r="AO29" s="54"/>
      <c r="AP29" s="36">
        <f t="shared" si="3"/>
        <v>36</v>
      </c>
      <c r="AQ29" s="42">
        <f>60+86</f>
        <v>146</v>
      </c>
      <c r="AR29" s="44">
        <f>IF(AQ29/AP29&gt;100%,100%,AQ29/AP29)</f>
        <v>1</v>
      </c>
      <c r="AS29" s="99" t="s">
        <v>267</v>
      </c>
    </row>
    <row r="30" spans="1:45" s="32" customFormat="1" ht="150" x14ac:dyDescent="0.25">
      <c r="A30" s="54">
        <v>4</v>
      </c>
      <c r="B30" s="54" t="s">
        <v>50</v>
      </c>
      <c r="C30" s="54" t="s">
        <v>126</v>
      </c>
      <c r="D30" s="54" t="s">
        <v>172</v>
      </c>
      <c r="E30" s="4">
        <f t="shared" si="0"/>
        <v>4.4444444444444481E-2</v>
      </c>
      <c r="F30" s="54" t="s">
        <v>73</v>
      </c>
      <c r="G30" s="54" t="s">
        <v>173</v>
      </c>
      <c r="H30" s="54" t="s">
        <v>174</v>
      </c>
      <c r="I30" s="54"/>
      <c r="J30" s="54" t="s">
        <v>130</v>
      </c>
      <c r="K30" s="54" t="s">
        <v>158</v>
      </c>
      <c r="L30" s="11">
        <v>9</v>
      </c>
      <c r="M30" s="11">
        <v>12</v>
      </c>
      <c r="N30" s="11">
        <v>12</v>
      </c>
      <c r="O30" s="11">
        <v>11</v>
      </c>
      <c r="P30" s="10">
        <f t="shared" si="10"/>
        <v>44</v>
      </c>
      <c r="Q30" s="54" t="s">
        <v>85</v>
      </c>
      <c r="R30" s="54" t="s">
        <v>159</v>
      </c>
      <c r="S30" s="54" t="s">
        <v>160</v>
      </c>
      <c r="T30" s="54" t="s">
        <v>61</v>
      </c>
      <c r="U30" s="54" t="s">
        <v>159</v>
      </c>
      <c r="V30" s="36">
        <f t="shared" si="4"/>
        <v>9</v>
      </c>
      <c r="W30" s="110">
        <v>15</v>
      </c>
      <c r="X30" s="106">
        <v>1</v>
      </c>
      <c r="Y30" s="99" t="s">
        <v>175</v>
      </c>
      <c r="Z30" s="111" t="s">
        <v>176</v>
      </c>
      <c r="AA30" s="9">
        <f t="shared" si="5"/>
        <v>12</v>
      </c>
      <c r="AB30" s="107">
        <v>12</v>
      </c>
      <c r="AC30" s="98">
        <f>IF(AB30/AA30&gt;100%,100%,AB30/AA30)</f>
        <v>1</v>
      </c>
      <c r="AD30" s="83" t="s">
        <v>177</v>
      </c>
      <c r="AE30" s="83" t="s">
        <v>178</v>
      </c>
      <c r="AF30" s="9">
        <f t="shared" si="1"/>
        <v>12</v>
      </c>
      <c r="AG30" s="107"/>
      <c r="AH30" s="98">
        <f>IF(AG30/AF30&gt;100%,100%,AG30/AF30)</f>
        <v>0</v>
      </c>
      <c r="AI30" s="54"/>
      <c r="AJ30" s="54"/>
      <c r="AK30" s="33">
        <f t="shared" si="2"/>
        <v>11</v>
      </c>
      <c r="AL30" s="107"/>
      <c r="AM30" s="98">
        <f>IF(AL30/AK30&gt;100%,100%,AL30/AK30)</f>
        <v>0</v>
      </c>
      <c r="AN30" s="54"/>
      <c r="AO30" s="54"/>
      <c r="AP30" s="36">
        <f t="shared" si="3"/>
        <v>44</v>
      </c>
      <c r="AQ30" s="42">
        <f>15+12</f>
        <v>27</v>
      </c>
      <c r="AR30" s="44">
        <f t="shared" si="9"/>
        <v>0.61363636363636365</v>
      </c>
      <c r="AS30" s="99" t="s">
        <v>268</v>
      </c>
    </row>
    <row r="31" spans="1:45" s="29" customFormat="1" ht="15.75" x14ac:dyDescent="0.25">
      <c r="A31" s="12"/>
      <c r="B31" s="12"/>
      <c r="C31" s="12"/>
      <c r="D31" s="13" t="s">
        <v>179</v>
      </c>
      <c r="E31" s="14">
        <f>SUM(E13:E30)</f>
        <v>0.80000000000000093</v>
      </c>
      <c r="F31" s="12"/>
      <c r="G31" s="12"/>
      <c r="H31" s="12"/>
      <c r="I31" s="12"/>
      <c r="J31" s="12"/>
      <c r="K31" s="12"/>
      <c r="L31" s="14"/>
      <c r="M31" s="14"/>
      <c r="N31" s="14"/>
      <c r="O31" s="14"/>
      <c r="P31" s="14"/>
      <c r="Q31" s="12"/>
      <c r="R31" s="12"/>
      <c r="S31" s="12"/>
      <c r="T31" s="12"/>
      <c r="U31" s="12"/>
      <c r="V31" s="65"/>
      <c r="W31" s="65"/>
      <c r="X31" s="65">
        <f>AVERAGE(X13:X30)*80%</f>
        <v>0.60343291301169599</v>
      </c>
      <c r="Y31" s="66"/>
      <c r="Z31" s="66"/>
      <c r="AA31" s="67"/>
      <c r="AB31" s="67"/>
      <c r="AC31" s="92">
        <f>AVERAGE(AC13:AC30)*80%</f>
        <v>0.69597409700722401</v>
      </c>
      <c r="AD31" s="85"/>
      <c r="AE31" s="85"/>
      <c r="AF31" s="67"/>
      <c r="AG31" s="67"/>
      <c r="AH31" s="65" t="e">
        <f>AVERAGE(AH13:AH30)*80%</f>
        <v>#DIV/0!</v>
      </c>
      <c r="AI31" s="68"/>
      <c r="AJ31" s="68"/>
      <c r="AK31" s="69"/>
      <c r="AL31" s="67"/>
      <c r="AM31" s="65">
        <f>AVERAGE(AM13:AM30)*80%</f>
        <v>0</v>
      </c>
      <c r="AN31" s="68"/>
      <c r="AO31" s="68"/>
      <c r="AP31" s="70"/>
      <c r="AQ31" s="70"/>
      <c r="AR31" s="92">
        <f>AVERAGE(AR13:AR30)*80%</f>
        <v>0.36226812869065383</v>
      </c>
      <c r="AS31" s="85"/>
    </row>
    <row r="32" spans="1:45" ht="223.5" customHeight="1" x14ac:dyDescent="0.25">
      <c r="A32" s="15">
        <v>7</v>
      </c>
      <c r="B32" s="15" t="s">
        <v>180</v>
      </c>
      <c r="C32" s="15" t="s">
        <v>181</v>
      </c>
      <c r="D32" s="15" t="s">
        <v>182</v>
      </c>
      <c r="E32" s="16">
        <v>0.04</v>
      </c>
      <c r="F32" s="15" t="s">
        <v>183</v>
      </c>
      <c r="G32" s="15" t="s">
        <v>184</v>
      </c>
      <c r="H32" s="15" t="s">
        <v>185</v>
      </c>
      <c r="I32" s="15"/>
      <c r="J32" s="17" t="s">
        <v>186</v>
      </c>
      <c r="K32" s="17" t="s">
        <v>187</v>
      </c>
      <c r="L32" s="18">
        <v>0</v>
      </c>
      <c r="M32" s="18">
        <v>0.8</v>
      </c>
      <c r="N32" s="18">
        <v>0</v>
      </c>
      <c r="O32" s="18">
        <v>0.8</v>
      </c>
      <c r="P32" s="18">
        <v>0.8</v>
      </c>
      <c r="Q32" s="15" t="s">
        <v>85</v>
      </c>
      <c r="R32" s="15" t="s">
        <v>188</v>
      </c>
      <c r="S32" s="15" t="s">
        <v>189</v>
      </c>
      <c r="T32" s="15" t="s">
        <v>190</v>
      </c>
      <c r="U32" s="15" t="s">
        <v>191</v>
      </c>
      <c r="V32" s="37" t="s">
        <v>63</v>
      </c>
      <c r="W32" s="37" t="s">
        <v>63</v>
      </c>
      <c r="X32" s="37" t="s">
        <v>63</v>
      </c>
      <c r="Y32" s="112" t="s">
        <v>64</v>
      </c>
      <c r="Z32" s="88" t="s">
        <v>63</v>
      </c>
      <c r="AA32" s="37">
        <f t="shared" si="5"/>
        <v>0.8</v>
      </c>
      <c r="AB32" s="37">
        <v>0.627</v>
      </c>
      <c r="AC32" s="50">
        <f>IF(AB32/AA32&gt;100%,100%,AB32/AA32)</f>
        <v>0.78374999999999995</v>
      </c>
      <c r="AD32" s="51" t="s">
        <v>269</v>
      </c>
      <c r="AE32" s="51" t="s">
        <v>192</v>
      </c>
      <c r="AF32" s="43">
        <f t="shared" si="1"/>
        <v>0</v>
      </c>
      <c r="AG32" s="15"/>
      <c r="AH32" s="15"/>
      <c r="AI32" s="47"/>
      <c r="AJ32" s="47"/>
      <c r="AK32" s="43">
        <f t="shared" si="2"/>
        <v>0.8</v>
      </c>
      <c r="AL32" s="15"/>
      <c r="AM32" s="15"/>
      <c r="AN32" s="47"/>
      <c r="AO32" s="47"/>
      <c r="AP32" s="43">
        <f t="shared" si="3"/>
        <v>0.8</v>
      </c>
      <c r="AQ32" s="43">
        <f>63%*50%</f>
        <v>0.315</v>
      </c>
      <c r="AR32" s="45">
        <f t="shared" ref="AR32:AR36" si="11">IF(AQ32/AP32&gt;100%,100%,AQ32/AP32)</f>
        <v>0.39374999999999999</v>
      </c>
      <c r="AS32" s="51" t="s">
        <v>269</v>
      </c>
    </row>
    <row r="33" spans="1:45" ht="105" x14ac:dyDescent="0.25">
      <c r="A33" s="15">
        <v>7</v>
      </c>
      <c r="B33" s="15" t="s">
        <v>180</v>
      </c>
      <c r="C33" s="15" t="s">
        <v>181</v>
      </c>
      <c r="D33" s="15" t="s">
        <v>193</v>
      </c>
      <c r="E33" s="16">
        <v>0.04</v>
      </c>
      <c r="F33" s="15" t="s">
        <v>183</v>
      </c>
      <c r="G33" s="15" t="s">
        <v>194</v>
      </c>
      <c r="H33" s="15" t="s">
        <v>195</v>
      </c>
      <c r="I33" s="15"/>
      <c r="J33" s="17" t="s">
        <v>186</v>
      </c>
      <c r="K33" s="17" t="s">
        <v>196</v>
      </c>
      <c r="L33" s="19">
        <v>1</v>
      </c>
      <c r="M33" s="20">
        <v>1</v>
      </c>
      <c r="N33" s="20">
        <v>1</v>
      </c>
      <c r="O33" s="20">
        <v>1</v>
      </c>
      <c r="P33" s="20">
        <v>1</v>
      </c>
      <c r="Q33" s="15" t="s">
        <v>85</v>
      </c>
      <c r="R33" s="15" t="s">
        <v>197</v>
      </c>
      <c r="S33" s="15" t="s">
        <v>198</v>
      </c>
      <c r="T33" s="15" t="s">
        <v>199</v>
      </c>
      <c r="U33" s="15" t="s">
        <v>200</v>
      </c>
      <c r="V33" s="37">
        <f>L33</f>
        <v>1</v>
      </c>
      <c r="W33" s="43">
        <v>0.5</v>
      </c>
      <c r="X33" s="43">
        <v>0.5</v>
      </c>
      <c r="Y33" s="112" t="s">
        <v>201</v>
      </c>
      <c r="Z33" s="51" t="s">
        <v>202</v>
      </c>
      <c r="AA33" s="37">
        <f t="shared" si="5"/>
        <v>1</v>
      </c>
      <c r="AB33" s="37">
        <v>0.55000000000000004</v>
      </c>
      <c r="AC33" s="50">
        <f>IF(AB33/AA33&gt;100%,100%,AB33/AA33)</f>
        <v>0.55000000000000004</v>
      </c>
      <c r="AD33" s="51" t="s">
        <v>270</v>
      </c>
      <c r="AE33" s="51" t="s">
        <v>271</v>
      </c>
      <c r="AF33" s="43">
        <f t="shared" si="1"/>
        <v>1</v>
      </c>
      <c r="AG33" s="15"/>
      <c r="AH33" s="15"/>
      <c r="AI33" s="47"/>
      <c r="AJ33" s="47"/>
      <c r="AK33" s="43">
        <f t="shared" si="2"/>
        <v>1</v>
      </c>
      <c r="AL33" s="15"/>
      <c r="AM33" s="15"/>
      <c r="AN33" s="47"/>
      <c r="AO33" s="47"/>
      <c r="AP33" s="43">
        <f t="shared" si="3"/>
        <v>1</v>
      </c>
      <c r="AQ33" s="50">
        <f>(50%*25%)+(55%*25%)</f>
        <v>0.26250000000000001</v>
      </c>
      <c r="AR33" s="45">
        <f t="shared" si="11"/>
        <v>0.26250000000000001</v>
      </c>
      <c r="AS33" s="51" t="s">
        <v>272</v>
      </c>
    </row>
    <row r="34" spans="1:45" ht="276.75" customHeight="1" x14ac:dyDescent="0.25">
      <c r="A34" s="15">
        <v>7</v>
      </c>
      <c r="B34" s="15" t="s">
        <v>180</v>
      </c>
      <c r="C34" s="15" t="s">
        <v>203</v>
      </c>
      <c r="D34" s="15" t="s">
        <v>204</v>
      </c>
      <c r="E34" s="16">
        <v>0.04</v>
      </c>
      <c r="F34" s="15" t="s">
        <v>183</v>
      </c>
      <c r="G34" s="15" t="s">
        <v>205</v>
      </c>
      <c r="H34" s="15" t="s">
        <v>206</v>
      </c>
      <c r="I34" s="15"/>
      <c r="J34" s="17" t="s">
        <v>186</v>
      </c>
      <c r="K34" s="17" t="s">
        <v>207</v>
      </c>
      <c r="L34" s="19">
        <v>0</v>
      </c>
      <c r="M34" s="20">
        <v>1</v>
      </c>
      <c r="N34" s="20">
        <v>1</v>
      </c>
      <c r="O34" s="20">
        <v>1</v>
      </c>
      <c r="P34" s="20">
        <v>1</v>
      </c>
      <c r="Q34" s="15" t="s">
        <v>85</v>
      </c>
      <c r="R34" s="15" t="s">
        <v>208</v>
      </c>
      <c r="S34" s="15" t="s">
        <v>209</v>
      </c>
      <c r="T34" s="15" t="s">
        <v>210</v>
      </c>
      <c r="U34" s="15" t="s">
        <v>211</v>
      </c>
      <c r="V34" s="37" t="s">
        <v>63</v>
      </c>
      <c r="W34" s="37" t="s">
        <v>63</v>
      </c>
      <c r="X34" s="37" t="s">
        <v>63</v>
      </c>
      <c r="Y34" s="112" t="s">
        <v>64</v>
      </c>
      <c r="Z34" s="88" t="s">
        <v>63</v>
      </c>
      <c r="AA34" s="37">
        <f t="shared" si="5"/>
        <v>1</v>
      </c>
      <c r="AB34" s="50">
        <v>0.95650000000000002</v>
      </c>
      <c r="AC34" s="50">
        <f>IF(AB34/AA34&gt;100%,100%,AB34/AA34)</f>
        <v>0.95650000000000002</v>
      </c>
      <c r="AD34" s="51" t="s">
        <v>275</v>
      </c>
      <c r="AE34" s="51" t="s">
        <v>273</v>
      </c>
      <c r="AF34" s="43">
        <f t="shared" si="1"/>
        <v>1</v>
      </c>
      <c r="AG34" s="15"/>
      <c r="AH34" s="15"/>
      <c r="AI34" s="47"/>
      <c r="AJ34" s="47"/>
      <c r="AK34" s="43">
        <f t="shared" si="2"/>
        <v>1</v>
      </c>
      <c r="AL34" s="15"/>
      <c r="AM34" s="15"/>
      <c r="AN34" s="47"/>
      <c r="AO34" s="47"/>
      <c r="AP34" s="43">
        <f t="shared" si="3"/>
        <v>1</v>
      </c>
      <c r="AQ34" s="45">
        <f>(95.65%*33%)</f>
        <v>0.31564500000000001</v>
      </c>
      <c r="AR34" s="45">
        <f t="shared" si="11"/>
        <v>0.31564500000000001</v>
      </c>
      <c r="AS34" s="51" t="s">
        <v>274</v>
      </c>
    </row>
    <row r="35" spans="1:45" ht="105" x14ac:dyDescent="0.25">
      <c r="A35" s="15">
        <v>7</v>
      </c>
      <c r="B35" s="15" t="s">
        <v>180</v>
      </c>
      <c r="C35" s="15" t="s">
        <v>181</v>
      </c>
      <c r="D35" s="15" t="s">
        <v>212</v>
      </c>
      <c r="E35" s="16">
        <v>0.04</v>
      </c>
      <c r="F35" s="15" t="s">
        <v>183</v>
      </c>
      <c r="G35" s="15" t="s">
        <v>213</v>
      </c>
      <c r="H35" s="15" t="s">
        <v>214</v>
      </c>
      <c r="I35" s="15"/>
      <c r="J35" s="17" t="s">
        <v>186</v>
      </c>
      <c r="K35" s="17" t="s">
        <v>215</v>
      </c>
      <c r="L35" s="19">
        <v>0</v>
      </c>
      <c r="M35" s="20">
        <v>1</v>
      </c>
      <c r="N35" s="20">
        <v>1</v>
      </c>
      <c r="O35" s="20">
        <v>0</v>
      </c>
      <c r="P35" s="20">
        <v>1</v>
      </c>
      <c r="Q35" s="15" t="s">
        <v>85</v>
      </c>
      <c r="R35" s="15" t="s">
        <v>216</v>
      </c>
      <c r="S35" s="15" t="s">
        <v>217</v>
      </c>
      <c r="T35" s="15" t="s">
        <v>199</v>
      </c>
      <c r="U35" s="15" t="s">
        <v>217</v>
      </c>
      <c r="V35" s="37" t="s">
        <v>63</v>
      </c>
      <c r="W35" s="37" t="s">
        <v>63</v>
      </c>
      <c r="X35" s="37" t="s">
        <v>63</v>
      </c>
      <c r="Y35" s="112" t="s">
        <v>64</v>
      </c>
      <c r="Z35" s="88" t="s">
        <v>63</v>
      </c>
      <c r="AA35" s="37">
        <f t="shared" si="5"/>
        <v>1</v>
      </c>
      <c r="AB35" s="37">
        <v>1</v>
      </c>
      <c r="AC35" s="50">
        <f>IF(AB35/AA35&gt;100%,100%,AB35/AA35)</f>
        <v>1</v>
      </c>
      <c r="AD35" s="51" t="s">
        <v>276</v>
      </c>
      <c r="AE35" s="51" t="s">
        <v>218</v>
      </c>
      <c r="AF35" s="43">
        <f t="shared" si="1"/>
        <v>1</v>
      </c>
      <c r="AG35" s="15"/>
      <c r="AH35" s="15"/>
      <c r="AI35" s="47"/>
      <c r="AJ35" s="47"/>
      <c r="AK35" s="43">
        <f t="shared" si="2"/>
        <v>0</v>
      </c>
      <c r="AL35" s="15"/>
      <c r="AM35" s="15"/>
      <c r="AN35" s="47"/>
      <c r="AO35" s="47"/>
      <c r="AP35" s="43">
        <f t="shared" si="3"/>
        <v>1</v>
      </c>
      <c r="AQ35" s="43">
        <f>(100%*50%)</f>
        <v>0.5</v>
      </c>
      <c r="AR35" s="45">
        <f t="shared" si="11"/>
        <v>0.5</v>
      </c>
      <c r="AS35" s="51" t="s">
        <v>276</v>
      </c>
    </row>
    <row r="36" spans="1:45" ht="120" x14ac:dyDescent="0.25">
      <c r="A36" s="15">
        <v>5</v>
      </c>
      <c r="B36" s="15" t="s">
        <v>219</v>
      </c>
      <c r="C36" s="15" t="s">
        <v>220</v>
      </c>
      <c r="D36" s="15" t="s">
        <v>221</v>
      </c>
      <c r="E36" s="16">
        <v>0.04</v>
      </c>
      <c r="F36" s="15" t="s">
        <v>183</v>
      </c>
      <c r="G36" s="15" t="s">
        <v>222</v>
      </c>
      <c r="H36" s="15" t="s">
        <v>223</v>
      </c>
      <c r="I36" s="15"/>
      <c r="J36" s="17" t="s">
        <v>224</v>
      </c>
      <c r="K36" s="17" t="s">
        <v>225</v>
      </c>
      <c r="L36" s="18">
        <v>0.33</v>
      </c>
      <c r="M36" s="18">
        <v>0.67</v>
      </c>
      <c r="N36" s="18">
        <v>1</v>
      </c>
      <c r="O36" s="18">
        <v>0</v>
      </c>
      <c r="P36" s="18">
        <v>1</v>
      </c>
      <c r="Q36" s="15" t="s">
        <v>85</v>
      </c>
      <c r="R36" s="15" t="s">
        <v>226</v>
      </c>
      <c r="S36" s="15" t="s">
        <v>227</v>
      </c>
      <c r="T36" s="15" t="s">
        <v>228</v>
      </c>
      <c r="U36" s="15" t="s">
        <v>227</v>
      </c>
      <c r="V36" s="37">
        <f>L36</f>
        <v>0.33</v>
      </c>
      <c r="W36" s="45">
        <v>0.97389999999999999</v>
      </c>
      <c r="X36" s="43">
        <v>1</v>
      </c>
      <c r="Y36" s="112" t="s">
        <v>229</v>
      </c>
      <c r="Z36" s="51"/>
      <c r="AA36" s="37">
        <f t="shared" si="5"/>
        <v>0.67</v>
      </c>
      <c r="AB36" s="50">
        <v>0.98299999999999998</v>
      </c>
      <c r="AC36" s="50">
        <f>IF(AB36/AA36&gt;100%,100%,AB36/AA36)</f>
        <v>1</v>
      </c>
      <c r="AD36" s="51" t="s">
        <v>277</v>
      </c>
      <c r="AE36" s="51" t="s">
        <v>278</v>
      </c>
      <c r="AF36" s="43">
        <f t="shared" si="1"/>
        <v>1</v>
      </c>
      <c r="AG36" s="15"/>
      <c r="AH36" s="15"/>
      <c r="AI36" s="47"/>
      <c r="AJ36" s="47"/>
      <c r="AK36" s="43">
        <f t="shared" si="2"/>
        <v>0</v>
      </c>
      <c r="AL36" s="15"/>
      <c r="AM36" s="15"/>
      <c r="AN36" s="47"/>
      <c r="AO36" s="47"/>
      <c r="AP36" s="43">
        <f t="shared" si="3"/>
        <v>1</v>
      </c>
      <c r="AQ36" s="45">
        <v>0.98299999999999998</v>
      </c>
      <c r="AR36" s="45">
        <f t="shared" si="11"/>
        <v>0.98299999999999998</v>
      </c>
      <c r="AS36" s="51" t="s">
        <v>277</v>
      </c>
    </row>
    <row r="37" spans="1:45" s="29" customFormat="1" ht="15.75" x14ac:dyDescent="0.25">
      <c r="A37" s="12"/>
      <c r="B37" s="12"/>
      <c r="C37" s="12"/>
      <c r="D37" s="21" t="s">
        <v>230</v>
      </c>
      <c r="E37" s="22">
        <f>SUM(E32:E36)</f>
        <v>0.2</v>
      </c>
      <c r="F37" s="21"/>
      <c r="G37" s="21"/>
      <c r="H37" s="21"/>
      <c r="I37" s="21"/>
      <c r="J37" s="21"/>
      <c r="K37" s="21"/>
      <c r="L37" s="23">
        <f>AVERAGE(L33:L36)</f>
        <v>0.33250000000000002</v>
      </c>
      <c r="M37" s="23">
        <f>AVERAGE(M33:M36)</f>
        <v>0.91749999999999998</v>
      </c>
      <c r="N37" s="23">
        <f>AVERAGE(N33:N36)</f>
        <v>1</v>
      </c>
      <c r="O37" s="23">
        <f>AVERAGE(O33:O36)</f>
        <v>0.5</v>
      </c>
      <c r="P37" s="23">
        <f>AVERAGE(P33:P36)</f>
        <v>1</v>
      </c>
      <c r="Q37" s="21"/>
      <c r="R37" s="12"/>
      <c r="S37" s="12"/>
      <c r="T37" s="12"/>
      <c r="U37" s="12"/>
      <c r="V37" s="71"/>
      <c r="W37" s="71"/>
      <c r="X37" s="72">
        <f>AVERAGE(X32:X36)*20%</f>
        <v>0.15000000000000002</v>
      </c>
      <c r="Y37" s="66"/>
      <c r="Z37" s="66"/>
      <c r="AA37" s="73"/>
      <c r="AB37" s="71"/>
      <c r="AC37" s="93">
        <f>AVERAGE(AC32:AC36)*20%</f>
        <v>0.17161000000000004</v>
      </c>
      <c r="AD37" s="85"/>
      <c r="AE37" s="85"/>
      <c r="AF37" s="73"/>
      <c r="AG37" s="71"/>
      <c r="AH37" s="71" t="e">
        <f>AVERAGE(AH32:AH36)*20%</f>
        <v>#DIV/0!</v>
      </c>
      <c r="AI37" s="68"/>
      <c r="AJ37" s="68"/>
      <c r="AK37" s="73"/>
      <c r="AL37" s="71"/>
      <c r="AM37" s="71" t="e">
        <f>AVERAGE(AM32:AM36)*20%</f>
        <v>#DIV/0!</v>
      </c>
      <c r="AN37" s="68"/>
      <c r="AO37" s="68"/>
      <c r="AP37" s="74"/>
      <c r="AQ37" s="74"/>
      <c r="AR37" s="96">
        <f>AVERAGE(AR32:AR36)*20%</f>
        <v>9.81958E-2</v>
      </c>
      <c r="AS37" s="85"/>
    </row>
    <row r="38" spans="1:45" s="30" customFormat="1" ht="18.75" x14ac:dyDescent="0.3">
      <c r="A38" s="24"/>
      <c r="B38" s="24"/>
      <c r="C38" s="24"/>
      <c r="D38" s="25" t="s">
        <v>231</v>
      </c>
      <c r="E38" s="26">
        <f>E37+E31</f>
        <v>1.0000000000000009</v>
      </c>
      <c r="F38" s="24"/>
      <c r="G38" s="24"/>
      <c r="H38" s="24"/>
      <c r="I38" s="24"/>
      <c r="J38" s="24"/>
      <c r="K38" s="24"/>
      <c r="L38" s="27">
        <f>L37*$E$37</f>
        <v>6.6500000000000004E-2</v>
      </c>
      <c r="M38" s="27">
        <f>M37*$E$37</f>
        <v>0.1835</v>
      </c>
      <c r="N38" s="27">
        <f>N37*$E$37</f>
        <v>0.2</v>
      </c>
      <c r="O38" s="27">
        <f>O37*$E$37</f>
        <v>0.1</v>
      </c>
      <c r="P38" s="27">
        <f>P37*$E$37</f>
        <v>0.2</v>
      </c>
      <c r="Q38" s="24"/>
      <c r="R38" s="24"/>
      <c r="S38" s="24"/>
      <c r="T38" s="24"/>
      <c r="U38" s="24"/>
      <c r="V38" s="75"/>
      <c r="W38" s="75"/>
      <c r="X38" s="76">
        <f>X31+X37</f>
        <v>0.75343291301169601</v>
      </c>
      <c r="Y38" s="77"/>
      <c r="Z38" s="77"/>
      <c r="AA38" s="78"/>
      <c r="AB38" s="75"/>
      <c r="AC38" s="94">
        <f>AC31+AC37</f>
        <v>0.86758409700722405</v>
      </c>
      <c r="AD38" s="86"/>
      <c r="AE38" s="86"/>
      <c r="AF38" s="78"/>
      <c r="AG38" s="75"/>
      <c r="AH38" s="76" t="e">
        <f>AH31+AH37</f>
        <v>#DIV/0!</v>
      </c>
      <c r="AI38" s="79"/>
      <c r="AJ38" s="79"/>
      <c r="AK38" s="78"/>
      <c r="AL38" s="75"/>
      <c r="AM38" s="76" t="e">
        <f>AM31+AM37</f>
        <v>#DIV/0!</v>
      </c>
      <c r="AN38" s="79"/>
      <c r="AO38" s="79"/>
      <c r="AP38" s="80"/>
      <c r="AQ38" s="80"/>
      <c r="AR38" s="94">
        <f>AR31+AR37</f>
        <v>0.46046392869065383</v>
      </c>
      <c r="AS38" s="86"/>
    </row>
  </sheetData>
  <sheetProtection algorithmName="SHA-512" hashValue="XkfJXXck+ph3LN6wJkItW2Xdt6yJMhehUp2JBf+gQykhxnbXRzRk16ekUaMMxB4NuU9qdFgJqPWll18VGnE+BA==" saltValue="gJR+DgEYSNgOhBEdMHgS2Q==" spinCount="100000" sheet="1" objects="1" scenarios="1" formatColumns="0" formatRows="0" selectLockedCells="1" autoFilter="0" selectUnlockedCells="1"/>
  <mergeCells count="24">
    <mergeCell ref="AP10:AS10"/>
    <mergeCell ref="AP11:AS11"/>
    <mergeCell ref="V10:Z10"/>
    <mergeCell ref="F4:K4"/>
    <mergeCell ref="H5:K5"/>
    <mergeCell ref="H6:K6"/>
    <mergeCell ref="H7:K7"/>
    <mergeCell ref="H8:K8"/>
    <mergeCell ref="Q10:U11"/>
    <mergeCell ref="V11:Z11"/>
    <mergeCell ref="AA11:AE11"/>
    <mergeCell ref="AF11:AJ11"/>
    <mergeCell ref="AK11:AO11"/>
    <mergeCell ref="AK10:AO10"/>
    <mergeCell ref="AF10:AJ10"/>
    <mergeCell ref="AA10:AE10"/>
    <mergeCell ref="A10:B11"/>
    <mergeCell ref="C10:C12"/>
    <mergeCell ref="D10:P11"/>
    <mergeCell ref="A1:K1"/>
    <mergeCell ref="L1:P1"/>
    <mergeCell ref="A2:P2"/>
    <mergeCell ref="A4:B8"/>
    <mergeCell ref="C4:D8"/>
  </mergeCells>
  <dataValidations count="3">
    <dataValidation allowBlank="1" showInputMessage="1" showErrorMessage="1" error="Escriba un texto " promptTitle="Cualquier contenido" sqref="F13:F30" xr:uid="{00000000-0002-0000-0000-000000000000}"/>
    <dataValidation type="textLength" operator="lessThanOrEqual" allowBlank="1" showInputMessage="1" showErrorMessage="1" error="Por favor ingresar menos de 2.500 caracteres, incluyendo espacios." prompt="Recuerde que este campo tiene máximo 2.500 caracteres, incluyendo espacios." sqref="AS24 Y15:Y30 AS27:AS30 Y33 Y36 AS15 AS18" xr:uid="{00000000-0002-0000-0000-000001000000}">
      <formula1>2500</formula1>
    </dataValidation>
    <dataValidation type="textLength" operator="lessThanOrEqual" allowBlank="1" showInputMessage="1" showErrorMessage="1" error="Por favor ingresar menos de 2.500 caracteres, incluyendo espacios." sqref="W15:X30 W36:X36 Z15:Z30 Z33 W33:X33 Z36" xr:uid="{00000000-0002-0000-0000-000002000000}">
      <formula1>2500</formula1>
    </dataValidation>
  </dataValidations>
  <pageMargins left="0.7" right="0.7" top="0.75" bottom="0.75" header="0.3" footer="0.3"/>
  <pageSetup paperSize="9" orientation="portrait" r:id="rId1"/>
  <ignoredErrors>
    <ignoredError sqref="M37:P37"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chapinero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2021-08-12T14:13:25Z</dcterms:modified>
  <cp:category/>
  <cp:contentStatus/>
</cp:coreProperties>
</file>