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PLANES GESTION 2021/Alcaldías Locales/OTROS DOCUMENTOS/II TRIMESTRE/PUBLICACIONES AL (AJUSTES FINALES)/"/>
    </mc:Choice>
  </mc:AlternateContent>
  <xr:revisionPtr revIDLastSave="22" documentId="8_{B6C33558-C4A3-4471-8A1B-A2DBDD26FD95}" xr6:coauthVersionLast="47" xr6:coauthVersionMax="47" xr10:uidLastSave="{4983C267-FE03-4B00-9FF6-AA4D52CB7B92}"/>
  <workbookProtection lockStructure="1"/>
  <bookViews>
    <workbookView xWindow="-120" yWindow="-120" windowWidth="29040" windowHeight="15840" xr2:uid="{00000000-000D-0000-FFFF-FFFF00000000}"/>
  </bookViews>
  <sheets>
    <sheet name="2021 Usaquén"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34" i="1" l="1"/>
  <c r="AQ23" i="1"/>
  <c r="AQ36" i="1"/>
  <c r="AB36" i="1" l="1"/>
  <c r="AQ35" i="1"/>
  <c r="AQ33" i="1"/>
  <c r="AQ31" i="1"/>
  <c r="AQ30" i="1"/>
  <c r="AQ29" i="1"/>
  <c r="AQ28" i="1"/>
  <c r="AQ26" i="1"/>
  <c r="AQ25" i="1"/>
  <c r="AQ24" i="1"/>
  <c r="AQ22" i="1" l="1"/>
  <c r="AQ21" i="1"/>
  <c r="AR21" i="1" l="1"/>
  <c r="AC17" i="1"/>
  <c r="AA17" i="1"/>
  <c r="AF14" i="1"/>
  <c r="AH14" i="1" s="1"/>
  <c r="AM38" i="1"/>
  <c r="AM28" i="1"/>
  <c r="AM24" i="1"/>
  <c r="AM20" i="1"/>
  <c r="AM16" i="1"/>
  <c r="AH38" i="1"/>
  <c r="AC29" i="1"/>
  <c r="X38" i="1"/>
  <c r="X30" i="1"/>
  <c r="X26" i="1"/>
  <c r="AP15" i="1"/>
  <c r="AR15" i="1" s="1"/>
  <c r="E30" i="1"/>
  <c r="E29" i="1"/>
  <c r="E28" i="1"/>
  <c r="E27" i="1"/>
  <c r="E26" i="1"/>
  <c r="E25" i="1"/>
  <c r="E24" i="1"/>
  <c r="E23" i="1"/>
  <c r="E22" i="1"/>
  <c r="E21" i="1"/>
  <c r="E20" i="1"/>
  <c r="E19" i="1"/>
  <c r="E18" i="1"/>
  <c r="E17" i="1"/>
  <c r="E16" i="1"/>
  <c r="E15" i="1"/>
  <c r="E32" i="1" s="1"/>
  <c r="E39" i="1" s="1"/>
  <c r="E14" i="1"/>
  <c r="E31" i="1"/>
  <c r="P28" i="1"/>
  <c r="P27" i="1"/>
  <c r="P26" i="1"/>
  <c r="AP26" i="1" s="1"/>
  <c r="AR26" i="1" s="1"/>
  <c r="P25" i="1"/>
  <c r="AP25" i="1" s="1"/>
  <c r="AR25" i="1" s="1"/>
  <c r="P24" i="1"/>
  <c r="L38" i="1"/>
  <c r="P38" i="1"/>
  <c r="P39" i="1" s="1"/>
  <c r="O38" i="1"/>
  <c r="N38" i="1"/>
  <c r="M38" i="1"/>
  <c r="AP37" i="1"/>
  <c r="AR37" i="1" s="1"/>
  <c r="AP36" i="1"/>
  <c r="AR36" i="1" s="1"/>
  <c r="AP35" i="1"/>
  <c r="AR35" i="1" s="1"/>
  <c r="AP34" i="1"/>
  <c r="AR34" i="1" s="1"/>
  <c r="AP33" i="1"/>
  <c r="AR33" i="1" s="1"/>
  <c r="AP31" i="1"/>
  <c r="AR31" i="1" s="1"/>
  <c r="AP30" i="1"/>
  <c r="AR30" i="1" s="1"/>
  <c r="AP29" i="1"/>
  <c r="AR29" i="1" s="1"/>
  <c r="AP28" i="1"/>
  <c r="AR28" i="1" s="1"/>
  <c r="AP27" i="1"/>
  <c r="AR27" i="1" s="1"/>
  <c r="AP24" i="1"/>
  <c r="AR24" i="1" s="1"/>
  <c r="AP23" i="1"/>
  <c r="AR23" i="1" s="1"/>
  <c r="AP22" i="1"/>
  <c r="AR22" i="1" s="1"/>
  <c r="AP21" i="1"/>
  <c r="AP20" i="1"/>
  <c r="AR20" i="1" s="1"/>
  <c r="AP19" i="1"/>
  <c r="AR19" i="1" s="1"/>
  <c r="AP18" i="1"/>
  <c r="AR18" i="1" s="1"/>
  <c r="AP17" i="1"/>
  <c r="AR17" i="1" s="1"/>
  <c r="AP16" i="1"/>
  <c r="AR16" i="1" s="1"/>
  <c r="AP14" i="1"/>
  <c r="AR14" i="1" s="1"/>
  <c r="AK37" i="1"/>
  <c r="AK36" i="1"/>
  <c r="AK35" i="1"/>
  <c r="AK34" i="1"/>
  <c r="AK33" i="1"/>
  <c r="AK31" i="1"/>
  <c r="AM31" i="1" s="1"/>
  <c r="AK30" i="1"/>
  <c r="AM30" i="1" s="1"/>
  <c r="AK29" i="1"/>
  <c r="AM29" i="1" s="1"/>
  <c r="AK28" i="1"/>
  <c r="AK27" i="1"/>
  <c r="AM27" i="1" s="1"/>
  <c r="AK26" i="1"/>
  <c r="AM26" i="1" s="1"/>
  <c r="AK25" i="1"/>
  <c r="AM25" i="1" s="1"/>
  <c r="AK24" i="1"/>
  <c r="AK23" i="1"/>
  <c r="AM23" i="1" s="1"/>
  <c r="AK22" i="1"/>
  <c r="AM22" i="1" s="1"/>
  <c r="AK21" i="1"/>
  <c r="AM21" i="1" s="1"/>
  <c r="AK20" i="1"/>
  <c r="AK19" i="1"/>
  <c r="AM19" i="1" s="1"/>
  <c r="AK18" i="1"/>
  <c r="AM18" i="1" s="1"/>
  <c r="AK17" i="1"/>
  <c r="AM17" i="1" s="1"/>
  <c r="AK16" i="1"/>
  <c r="AK15" i="1"/>
  <c r="AM15" i="1" s="1"/>
  <c r="AK14" i="1"/>
  <c r="AM14" i="1" s="1"/>
  <c r="AF37" i="1"/>
  <c r="AF36" i="1"/>
  <c r="AF35" i="1"/>
  <c r="AF34" i="1"/>
  <c r="AF33" i="1"/>
  <c r="AF31" i="1"/>
  <c r="AH31" i="1" s="1"/>
  <c r="AF30" i="1"/>
  <c r="AH30" i="1" s="1"/>
  <c r="AF29" i="1"/>
  <c r="AH29" i="1" s="1"/>
  <c r="AF28" i="1"/>
  <c r="AH28" i="1" s="1"/>
  <c r="AF27" i="1"/>
  <c r="AH27" i="1" s="1"/>
  <c r="AF26" i="1"/>
  <c r="AH26" i="1" s="1"/>
  <c r="AF25" i="1"/>
  <c r="AH25" i="1" s="1"/>
  <c r="AF24" i="1"/>
  <c r="AH24" i="1" s="1"/>
  <c r="AF23" i="1"/>
  <c r="AH23" i="1" s="1"/>
  <c r="AF22" i="1"/>
  <c r="AH22" i="1" s="1"/>
  <c r="AF21" i="1"/>
  <c r="AH21" i="1" s="1"/>
  <c r="AF20" i="1"/>
  <c r="AH20" i="1" s="1"/>
  <c r="AF19" i="1"/>
  <c r="AH19" i="1" s="1"/>
  <c r="AF18" i="1"/>
  <c r="AH18" i="1" s="1"/>
  <c r="AF17" i="1"/>
  <c r="AH17" i="1" s="1"/>
  <c r="AF16" i="1"/>
  <c r="AH16" i="1" s="1"/>
  <c r="AF15" i="1"/>
  <c r="AH15" i="1" s="1"/>
  <c r="AA37" i="1"/>
  <c r="AC37" i="1" s="1"/>
  <c r="AA36" i="1"/>
  <c r="AC36" i="1" s="1"/>
  <c r="AA35" i="1"/>
  <c r="AC35" i="1" s="1"/>
  <c r="AA34" i="1"/>
  <c r="AC34" i="1" s="1"/>
  <c r="AA33" i="1"/>
  <c r="AC33" i="1" s="1"/>
  <c r="AA31" i="1"/>
  <c r="AC31" i="1" s="1"/>
  <c r="AA30" i="1"/>
  <c r="AC30" i="1" s="1"/>
  <c r="AA29" i="1"/>
  <c r="AA28" i="1"/>
  <c r="AC28" i="1" s="1"/>
  <c r="AA27" i="1"/>
  <c r="AC27" i="1" s="1"/>
  <c r="AA26" i="1"/>
  <c r="AC26" i="1" s="1"/>
  <c r="AA25" i="1"/>
  <c r="AC25" i="1" s="1"/>
  <c r="AA24" i="1"/>
  <c r="AC24" i="1" s="1"/>
  <c r="AA23" i="1"/>
  <c r="AC23" i="1" s="1"/>
  <c r="AA22" i="1"/>
  <c r="AC22" i="1" s="1"/>
  <c r="AA21" i="1"/>
  <c r="AC21" i="1" s="1"/>
  <c r="AA20" i="1"/>
  <c r="AC20" i="1" s="1"/>
  <c r="AA19" i="1"/>
  <c r="AC19" i="1" s="1"/>
  <c r="AA18" i="1"/>
  <c r="AC18" i="1" s="1"/>
  <c r="AA16" i="1"/>
  <c r="AC16" i="1" s="1"/>
  <c r="AA14" i="1"/>
  <c r="AC14" i="1" s="1"/>
  <c r="V37" i="1"/>
  <c r="V34" i="1"/>
  <c r="V31" i="1"/>
  <c r="X31" i="1" s="1"/>
  <c r="V30" i="1"/>
  <c r="V29" i="1"/>
  <c r="V28" i="1"/>
  <c r="X28" i="1" s="1"/>
  <c r="V27" i="1"/>
  <c r="V26" i="1"/>
  <c r="V25" i="1"/>
  <c r="V24" i="1"/>
  <c r="V23" i="1"/>
  <c r="V22" i="1"/>
  <c r="X22" i="1" s="1"/>
  <c r="V21" i="1"/>
  <c r="X21" i="1" s="1"/>
  <c r="V20" i="1"/>
  <c r="V19" i="1"/>
  <c r="V18" i="1"/>
  <c r="V17" i="1"/>
  <c r="V16" i="1"/>
  <c r="E38" i="1"/>
  <c r="M39" i="1" s="1"/>
  <c r="L39" i="1"/>
  <c r="O39" i="1"/>
  <c r="N39" i="1"/>
  <c r="AH32" i="1" l="1"/>
  <c r="AH39" i="1" s="1"/>
  <c r="AM32" i="1"/>
  <c r="AM39" i="1" s="1"/>
  <c r="X32" i="1"/>
  <c r="X39" i="1" s="1"/>
  <c r="AR38" i="1"/>
  <c r="AR32" i="1"/>
  <c r="AR39" i="1" s="1"/>
  <c r="AC38" i="1"/>
  <c r="AC32" i="1"/>
  <c r="AC39" i="1" l="1"/>
</calcChain>
</file>

<file path=xl/sharedStrings.xml><?xml version="1.0" encoding="utf-8"?>
<sst xmlns="http://schemas.openxmlformats.org/spreadsheetml/2006/main" count="512" uniqueCount="271">
  <si>
    <r>
      <t xml:space="preserve">ALCALDÍA LOCAL DE </t>
    </r>
    <r>
      <rPr>
        <b/>
        <u/>
        <sz val="11"/>
        <color indexed="8"/>
        <rFont val="Calibri Light"/>
        <family val="2"/>
      </rPr>
      <t>USAQUÉN</t>
    </r>
  </si>
  <si>
    <r>
      <rPr>
        <b/>
        <sz val="11"/>
        <color indexed="8"/>
        <rFont val="Calibri Light"/>
        <family val="2"/>
      </rPr>
      <t xml:space="preserve">Código Formato: </t>
    </r>
    <r>
      <rPr>
        <sz val="11"/>
        <color indexed="8"/>
        <rFont val="Calibri Light"/>
        <family val="2"/>
      </rPr>
      <t xml:space="preserve">PLE-PIN-F018
</t>
    </r>
    <r>
      <rPr>
        <b/>
        <sz val="11"/>
        <color indexed="8"/>
        <rFont val="Calibri Light"/>
        <family val="2"/>
      </rPr>
      <t xml:space="preserve">Versión: </t>
    </r>
    <r>
      <rPr>
        <sz val="11"/>
        <color indexed="8"/>
        <rFont val="Calibri Light"/>
        <family val="2"/>
      </rPr>
      <t xml:space="preserve">4
</t>
    </r>
    <r>
      <rPr>
        <b/>
        <sz val="11"/>
        <color indexed="8"/>
        <rFont val="Calibri Light"/>
        <family val="2"/>
      </rPr>
      <t xml:space="preserve">Vigencia desde: </t>
    </r>
    <r>
      <rPr>
        <sz val="11"/>
        <color indexed="8"/>
        <rFont val="Calibri Light"/>
        <family val="2"/>
      </rPr>
      <t xml:space="preserve">25 de enero de 2020
</t>
    </r>
    <r>
      <rPr>
        <b/>
        <sz val="11"/>
        <color indexed="8"/>
        <rFont val="Calibri Light"/>
        <family val="2"/>
      </rPr>
      <t xml:space="preserve">Caso HOLA: </t>
    </r>
    <r>
      <rPr>
        <sz val="11"/>
        <color indexed="8"/>
        <rFont val="Calibri Light"/>
        <family val="2"/>
      </rPr>
      <t>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</si>
  <si>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</si>
  <si>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</si>
  <si>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</si>
  <si>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</si>
  <si>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</si>
  <si>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</si>
  <si>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</si>
  <si>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9 de marzo de 2021</t>
  </si>
  <si>
    <t>Publicación del plan de gestión aprobado. Caso HOLA: 160208</t>
  </si>
  <si>
    <t>28 de abril de 2021</t>
  </si>
  <si>
    <t>Para el primer trimestre de la vigencia 2021, el plan de gestión de la Alcaldía Local alcanzó un nivel de desempeño del 68% de acuerdo con lo programado, y del 28% acumulado para la vigencia. 
Se actualiza el entregable, nombre de la fuente de información y método de verificación de las metas 10, 12 y 14, para que sea coherente con la meta.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</si>
  <si>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</si>
  <si>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</si>
  <si>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</si>
  <si>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</si>
  <si>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</si>
  <si>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</si>
  <si>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</si>
  <si>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</si>
  <si>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</si>
  <si>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</si>
  <si>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</si>
  <si>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</si>
  <si>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</si>
  <si>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</si>
  <si>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</si>
  <si>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</si>
  <si>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</si>
  <si>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</si>
  <si>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</si>
  <si>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</si>
  <si>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</si>
  <si>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</si>
  <si>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</si>
  <si>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</si>
  <si>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</si>
  <si>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</si>
  <si>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</si>
  <si>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</si>
  <si>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</si>
  <si>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</si>
  <si>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</si>
  <si>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</si>
  <si>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</si>
  <si>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</si>
  <si>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</si>
  <si>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</si>
  <si>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</si>
  <si>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</si>
  <si>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</si>
  <si>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t>1. Cumplir el 10% de las metas del Plan de Desarrollo Local (metas entregadas)</t>
  </si>
  <si>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</si>
  <si>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</si>
  <si>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</si>
  <si>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</si>
  <si>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</si>
  <si>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</si>
  <si>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</si>
  <si>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</si>
  <si>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</si>
  <si>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</si>
  <si>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No programada</t>
  </si>
  <si>
    <t>No programada para el primer trimestre</t>
  </si>
  <si>
    <r>
      <t xml:space="preserve">2. Incrementar en </t>
    </r>
    <r>
      <rPr>
        <b/>
        <sz val="11"/>
        <color indexed="8"/>
        <rFont val="Calibri Light"/>
        <family val="2"/>
      </rPr>
      <t xml:space="preserve">15% </t>
    </r>
    <r>
      <rPr>
        <sz val="11"/>
        <color indexed="8"/>
        <rFont val="Calibri Light"/>
        <family val="2"/>
      </rPr>
      <t>la participación efectiva la ciudadanía  votantes) en los ejercicios de presupuestos participativos Fase II con respecto al año anterior</t>
    </r>
  </si>
  <si>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</si>
  <si>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</si>
  <si>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</si>
  <si>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</si>
  <si>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</si>
  <si>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</si>
  <si>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</si>
  <si>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</si>
  <si>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</si>
  <si>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</si>
  <si>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</si>
  <si>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</si>
  <si>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</si>
  <si>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Hasta el momento no se han comprometido recursos relacionados con las Propuestas ganadoras de Presupuestos Participativos, los procesos se encuentran en fase precontractual.  
Para el I Trimestre 2021, se están estructurando-actualizando los proyectos de inversión asociados a las propuestas ganadoras de presupuestos participativos.
Por lo anterior, aún no se han registrado avances en la plataforma de Gobierno Abierto para Bogotá, que es de donde se extraerá la información.</t>
  </si>
  <si>
    <t>Soporte respuesta  vía correo electrónico de la Dirección para la Gestión del Desarrollo Local</t>
  </si>
  <si>
    <t>Gestión corporativa institucional (local)</t>
  </si>
  <si>
    <r>
      <t xml:space="preserve">4. Girar mínimo el </t>
    </r>
    <r>
      <rPr>
        <b/>
        <sz val="11"/>
        <color indexed="8"/>
        <rFont val="Calibri Light"/>
        <family val="2"/>
      </rPr>
      <t>60%</t>
    </r>
    <r>
      <rPr>
        <sz val="11"/>
        <color indexed="8"/>
        <rFont val="Calibri Light"/>
        <family val="2"/>
      </rPr>
      <t xml:space="preserve"> del presupuesto comprometido constituido como obligaciones por pagar de la vigencia 2020</t>
    </r>
  </si>
  <si>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</si>
  <si>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</si>
  <si>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</si>
  <si>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</si>
  <si>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</si>
  <si>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</si>
  <si>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Reporte realizado desde Nivel Central</t>
  </si>
  <si>
    <r>
      <t>5. Girar mínimo el </t>
    </r>
    <r>
      <rPr>
        <b/>
        <sz val="11"/>
        <color indexed="8"/>
        <rFont val="Calibri Light"/>
        <family val="2"/>
      </rPr>
      <t xml:space="preserve"> 60% </t>
    </r>
    <r>
      <rPr>
        <sz val="11"/>
        <color indexed="8"/>
        <rFont val="Calibri Light"/>
        <family val="2"/>
      </rPr>
      <t>del presupuesto comprometido constituido como obligaciones por pagar de la vigencia 2019 y anteriores</t>
    </r>
  </si>
  <si>
    <t>Porcentaje de giros acumulados de obligaciones por pagar de la vigencia 2019 y anteriores</t>
  </si>
  <si>
    <t>(Giros acumulados/Presupuesto comprometido constituido como obligaciones por pagar de la vigencia 2019 y anteriores)*100</t>
  </si>
  <si>
    <r>
      <t xml:space="preserve">6. Comprometer mínimo el </t>
    </r>
    <r>
      <rPr>
        <b/>
        <sz val="11"/>
        <color indexed="8"/>
        <rFont val="Calibri Light"/>
        <family val="2"/>
      </rPr>
      <t>25%</t>
    </r>
    <r>
      <rPr>
        <sz val="11"/>
        <color indexed="8"/>
        <rFont val="Calibri Light"/>
        <family val="2"/>
      </rPr>
      <t xml:space="preserve"> al 30 de junio y el </t>
    </r>
    <r>
      <rPr>
        <b/>
        <sz val="11"/>
        <color indexed="8"/>
        <rFont val="Calibri Light"/>
        <family val="2"/>
      </rPr>
      <t>95%</t>
    </r>
    <r>
      <rPr>
        <sz val="11"/>
        <color indexed="8"/>
        <rFont val="Calibri Light"/>
        <family val="2"/>
      </rPr>
      <t xml:space="preserve"> al 31 de diciembre del presupuesto de inversión directa de la vigencia 2021</t>
    </r>
  </si>
  <si>
    <t>Porcentaje de compromiso del presupuesto de inversión directa de la vigencia 2021</t>
  </si>
  <si>
    <t>(Valor de RP de inversión directa de la vigencia  / Valor total del presupuesto de inversión directa de la Vigencia)*100</t>
  </si>
  <si>
    <t>Reporte de ejecución presupuestal BOGDATA</t>
  </si>
  <si>
    <r>
      <t xml:space="preserve">7. Girar mínimo el </t>
    </r>
    <r>
      <rPr>
        <b/>
        <sz val="11"/>
        <color indexed="8"/>
        <rFont val="Calibri Light"/>
        <family val="2"/>
      </rPr>
      <t>40% </t>
    </r>
    <r>
      <rPr>
        <sz val="11"/>
        <color indexed="8"/>
        <rFont val="Calibri Light"/>
        <family val="2"/>
      </rPr>
      <t>del presupuesto total  disponible de inversión directa de la vigencia</t>
    </r>
  </si>
  <si>
    <t>Porcentaje de giros acumulados</t>
  </si>
  <si>
    <t>(Giros acumulados de inversión directa/Presupuesto disponible de inversión directa de la vigencia)*100</t>
  </si>
  <si>
    <r>
      <t xml:space="preserve">8. Registrar en el sistema SIPSE Local, el </t>
    </r>
    <r>
      <rPr>
        <b/>
        <sz val="11"/>
        <color indexed="8"/>
        <rFont val="Calibri Light"/>
        <family val="2"/>
      </rPr>
      <t>95%</t>
    </r>
    <r>
      <rPr>
        <sz val="11"/>
        <color indexed="8"/>
        <rFont val="Calibri Light"/>
        <family val="2"/>
      </rPr>
      <t xml:space="preserve"> de los contratos publicados en la plataforma SECOP I y II de la vigencia. </t>
    </r>
  </si>
  <si>
    <t>Porcentaje de contratos registrados en SIPSE Local</t>
  </si>
  <si>
    <t>(Número de contratos registrados en SIPSE Local /Número de contratos publicados en la plataforma SECOP I y II)*100%</t>
  </si>
  <si>
    <t>Reporte SIPSE LOCAL y Reporte SECOP</t>
  </si>
  <si>
    <t>Reporte de seguimiento</t>
  </si>
  <si>
    <r>
      <t xml:space="preserve">9. Lograr que el </t>
    </r>
    <r>
      <rPr>
        <b/>
        <sz val="11"/>
        <color indexed="8"/>
        <rFont val="Calibri Light"/>
        <family val="2"/>
      </rPr>
      <t>100%</t>
    </r>
    <r>
      <rPr>
        <sz val="11"/>
        <color indexed="8"/>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</si>
  <si>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</si>
  <si>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</si>
  <si>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</si>
  <si>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</si>
  <si>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r>
      <t xml:space="preserve">10. Registrar y actualizar al </t>
    </r>
    <r>
      <rPr>
        <b/>
        <sz val="11"/>
        <color indexed="8"/>
        <rFont val="Calibri Light"/>
        <family val="2"/>
      </rPr>
      <t>95%</t>
    </r>
    <r>
      <rPr>
        <sz val="11"/>
        <color indexed="8"/>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</si>
  <si>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</si>
  <si>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</si>
  <si>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Información registrada en forma adecuada en los módulos y funcionalidades en producción de SIPSE</t>
  </si>
  <si>
    <t>SIPSE LOCAL</t>
  </si>
  <si>
    <t>Sin reporte de avance.</t>
  </si>
  <si>
    <t>No aplica</t>
  </si>
  <si>
    <t>Inspección, vigilancia y control</t>
  </si>
  <si>
    <r>
      <t xml:space="preserve">11. Impulsar procesalmente (avocar, rechazar, enviar al competente y todo lo que derive del desarrollo de la actuación), </t>
    </r>
    <r>
      <rPr>
        <b/>
        <sz val="11"/>
        <color indexed="8"/>
        <rFont val="Calibri Light"/>
        <family val="2"/>
      </rPr>
      <t>9.600</t>
    </r>
    <r>
      <rPr>
        <sz val="11"/>
        <color indexed="8"/>
        <rFont val="Calibri Light"/>
        <family val="2"/>
      </rPr>
      <t xml:space="preserve"> expedientes a cargo de las inspecciones de policía.</t>
    </r>
  </si>
  <si>
    <t xml:space="preserve">Expedientes a cargo de las inspecciones de policía impulsados </t>
  </si>
  <si>
    <t xml:space="preserve">Número de expedientes a cargo de las inspecciones de policía impulsados </t>
  </si>
  <si>
    <t>Suma</t>
  </si>
  <si>
    <t xml:space="preserve">Expedientes de actuaciones de policía </t>
  </si>
  <si>
    <t>Impulsos procesales</t>
  </si>
  <si>
    <t>Aplicativo ARCO</t>
  </si>
  <si>
    <r>
      <t xml:space="preserve">12. Proferir </t>
    </r>
    <r>
      <rPr>
        <b/>
        <sz val="11"/>
        <color indexed="8"/>
        <rFont val="Calibri Light"/>
        <family val="2"/>
      </rPr>
      <t>4.800</t>
    </r>
    <r>
      <rPr>
        <sz val="11"/>
        <color indexed="8"/>
        <rFont val="Calibri Light"/>
        <family val="2"/>
      </rPr>
      <t xml:space="preserve"> de fallos en primera instancia sobre los expedientes a cargo de las inspecciones de policía</t>
    </r>
  </si>
  <si>
    <t>Fallos de fondo en primera instancia proferidos</t>
  </si>
  <si>
    <t>Número de Fallos de fondo en primera instancia proferidos</t>
  </si>
  <si>
    <t>Fallos de fondo</t>
  </si>
  <si>
    <t>Fallos de fondo de actuaciones de policía</t>
  </si>
  <si>
    <t>Se emitieron 2.972 fallos en primera instancia</t>
  </si>
  <si>
    <r>
      <t xml:space="preserve">13. Terminar (archivar), </t>
    </r>
    <r>
      <rPr>
        <b/>
        <sz val="11"/>
        <color indexed="8"/>
        <rFont val="Calibri Light"/>
        <family val="2"/>
      </rPr>
      <t xml:space="preserve">344 </t>
    </r>
    <r>
      <rPr>
        <sz val="11"/>
        <color indexed="8"/>
        <rFont val="Calibri Light"/>
        <family val="2"/>
      </rPr>
      <t>actuaciones administrativas activas</t>
    </r>
  </si>
  <si>
    <t>Actuaciones Administrativas terminadas (archivadas)</t>
  </si>
  <si>
    <t>Número de Actuaciones Administrativas terminadas (archivadas)</t>
  </si>
  <si>
    <t>Actuaciones administrativas terminadas</t>
  </si>
  <si>
    <t>Actuaciones administrativas terminadas por vía gubernativa</t>
  </si>
  <si>
    <t>Aplicativo Si Actúa I</t>
  </si>
  <si>
    <t>Se terminaron 8 actuaciones administrativas</t>
  </si>
  <si>
    <r>
      <t xml:space="preserve">14. Terminar </t>
    </r>
    <r>
      <rPr>
        <b/>
        <sz val="11"/>
        <color indexed="8"/>
        <rFont val="Calibri Light"/>
        <family val="2"/>
      </rPr>
      <t>903</t>
    </r>
    <r>
      <rPr>
        <sz val="11"/>
        <color indexed="8"/>
        <rFont val="Calibri Light"/>
        <family val="2"/>
      </rPr>
      <t xml:space="preserve"> actuaciones administrativas en primera instancia</t>
    </r>
  </si>
  <si>
    <t>Actuaciones Administrativas terminadas hasta la primera instancia</t>
  </si>
  <si>
    <t>Número de Actuaciones Administrativas terminadas hasta la primera instancia</t>
  </si>
  <si>
    <t>Para el I Trimestre no se terminaron actuaciones administrativas en primera instancia</t>
  </si>
  <si>
    <r>
      <t xml:space="preserve">15. Realizar </t>
    </r>
    <r>
      <rPr>
        <b/>
        <sz val="11"/>
        <color indexed="8"/>
        <rFont val="Calibri Light"/>
        <family val="2"/>
      </rPr>
      <t>112</t>
    </r>
    <r>
      <rPr>
        <sz val="11"/>
        <color indexed="8"/>
        <rFont val="Calibri Light"/>
        <family val="2"/>
      </rPr>
      <t xml:space="preserve"> operativos de inspección, vigilancia y control en materia de integridad del espacio público</t>
    </r>
  </si>
  <si>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</si>
  <si>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</si>
  <si>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</si>
  <si>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</si>
  <si>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operativos Alcaldía Local</t>
  </si>
  <si>
    <t>Se realizaron 6 operativos en materia de Espacio Público en los meses de enero y marzo de 2021. Se realizaron 6 operativos en las siguientes fechas: 08, 24 de enero y 12, 17, 18 y 25 de marzo</t>
  </si>
  <si>
    <t>Actas de visita y cuadro de seguimiento a Operativos</t>
  </si>
  <si>
    <t>Se llevaron a cabo 9 Acciones de control u operativos en materia de Espacio Público en segundo trimestre de 2021</t>
  </si>
  <si>
    <t>Actas de reuniòn adjuntas en carpeta compartida</t>
  </si>
  <si>
    <r>
      <t xml:space="preserve">16. Realizar </t>
    </r>
    <r>
      <rPr>
        <b/>
        <sz val="11"/>
        <color indexed="8"/>
        <rFont val="Calibri Light"/>
        <family val="2"/>
      </rPr>
      <t>130</t>
    </r>
    <r>
      <rPr>
        <sz val="11"/>
        <color indexed="8"/>
        <rFont val="Calibri Light"/>
        <family val="2"/>
      </rPr>
      <t xml:space="preserve"> operativos de inspección, vigilancia y control en materia de actividad económica </t>
    </r>
  </si>
  <si>
    <t>Acciones de control u operativos en materia actividad económica realizadas</t>
  </si>
  <si>
    <t>Número de Acciones de control u operativos en materia actividad económica realizadas</t>
  </si>
  <si>
    <t>Se realizaron 28 operativos en materia de actividad económica en los meses de enero, febrero y marzo de 2021, en las siguientes fechas: 5,6,7,8,9,10,12,13,14,15,16,22,31 de enero
 4,5,12,24,25,26 de febrero
 5,11,18,23,24 de marzo</t>
  </si>
  <si>
    <t>Se llevaron a cabo 49 Acciones de control u operativos en materia actividad económica en segundo trimestre de 2021</t>
  </si>
  <si>
    <r>
      <t xml:space="preserve">17. Realizar </t>
    </r>
    <r>
      <rPr>
        <b/>
        <sz val="11"/>
        <color indexed="8"/>
        <rFont val="Calibri Light"/>
        <family val="2"/>
      </rPr>
      <t>34</t>
    </r>
    <r>
      <rPr>
        <sz val="11"/>
        <color indexed="8"/>
        <rFont val="Calibri Light"/>
        <family val="2"/>
      </rPr>
      <t xml:space="preserve"> operativos de inspección, vigilancia y control en materia de obras y urbanismo </t>
    </r>
  </si>
  <si>
    <t>Acciones de control u operativos en materia de obras y urbanismo realizadas</t>
  </si>
  <si>
    <t>Número de Acciones de control u operativos en materia de obras y urbanismo realizadas</t>
  </si>
  <si>
    <t>Se realizó un operativo en el mes de febrero</t>
  </si>
  <si>
    <t>Acta de visita y cuadro de seguimiento a operativos</t>
  </si>
  <si>
    <t>Se llevaron a cabo 4 Acciones de control u operativos en materia de obras y urbanismo en segundo trimestre de 2021</t>
  </si>
  <si>
    <r>
      <t xml:space="preserve">18. Realizar </t>
    </r>
    <r>
      <rPr>
        <b/>
        <sz val="11"/>
        <color indexed="8"/>
        <rFont val="Calibri Light"/>
        <family val="2"/>
      </rPr>
      <t>44</t>
    </r>
    <r>
      <rPr>
        <sz val="11"/>
        <color indexed="8"/>
        <rFont val="Calibri Light"/>
        <family val="2"/>
      </rPr>
      <t xml:space="preserve"> operativos de inspección, vigilancia y control para dar cumplimiento a los fallos de cerros orientales.</t>
    </r>
  </si>
  <si>
    <t>Acciones de control u operativos para el cumplimiento de los fallos de cerros orientales realizadas</t>
  </si>
  <si>
    <t>Número de Acciones de control u operativos para el cumplimiento de los fallos de cerros orientales realizadas</t>
  </si>
  <si>
    <t>Se realizó un operativo en el mes de enero, 3 operativos en el mes de febrero y cuatro operativos en el mes de marzo, en las siguientes fechas: 26 de enero, 1,9, 15 de febrero, 4, 16,18,24 de marzo</t>
  </si>
  <si>
    <t>Se llevaron a cabo 14 Acciones de control u operativos en materia Cerros orientales en segundo trimestre de 2021</t>
  </si>
  <si>
    <t>Total metas procesos Alcaldía local (80%)</t>
  </si>
  <si>
    <t>Fortalecer la gestión institucional aumentando las capacidades de la entidad para la planeación, seguimiento y ejecución de sus metas y recursos, y la gestión del talento humano.</t>
  </si>
  <si>
    <t>Planeación Instituciona</t>
  </si>
  <si>
    <t>MT 1. 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</si>
  <si>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</si>
  <si>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</si>
  <si>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</si>
  <si>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</si>
  <si>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</si>
  <si>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</si>
  <si>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</si>
  <si>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</si>
  <si>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</si>
  <si>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MT 2. Mantener el 100% de las acciones de mejora asignadas al proceso/Alcaldía con relación a planes de mejoramiento interno documentadas y vigentes</t>
  </si>
  <si>
    <t>Acciones correctivas documentadas y vigentes</t>
  </si>
  <si>
    <t>1 - (No. De acciones vencidas del plan de mejoramiento responsabilidad del proceso  / No  de acciones a gestionar bajo responsabilidad del proceso)*100</t>
  </si>
  <si>
    <t>Planes de mejora</t>
  </si>
  <si>
    <t>Acciones de mejorar sin vencimiento</t>
  </si>
  <si>
    <t>MIMEC - SIG</t>
  </si>
  <si>
    <t>Responsable del Reporte: Planeación Institucional- Grupo Planeación Institucional</t>
  </si>
  <si>
    <t>Reportes MIMEC - SIG remitidos por la OAP</t>
  </si>
  <si>
    <t xml:space="preserve">La localidad de Usaquen tiene 7 acciones de mejora sin vencimiento. </t>
  </si>
  <si>
    <t>Reporte MIMEN</t>
  </si>
  <si>
    <t xml:space="preserve">Comunicación Estratégica </t>
  </si>
  <si>
    <t>MT 3.Mantener el 100% de la información de las páginas Web actualizada de acuerdo a lo establecido en la ley 1712 de 2014</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</si>
  <si>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</si>
  <si>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</si>
  <si>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</si>
  <si>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</si>
  <si>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</si>
  <si>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</si>
  <si>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</si>
  <si>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MT 4. Participar del 100% de las capacitaciones que se realicen en gestión de riesgos, planes de mejora, y sistema de gestión institucional</t>
  </si>
  <si>
    <t>Participación en capacitaciones</t>
  </si>
  <si>
    <t>(No de capacitaciones en las que asistió/ No de capacitaciones convocadas)*100</t>
  </si>
  <si>
    <t>Capacitaciones realizadas</t>
  </si>
  <si>
    <t>Registros de capacitación</t>
  </si>
  <si>
    <t>Listado de asistencia
Video de la reunión
Presentación</t>
  </si>
  <si>
    <t>Brindar atención oportuna y de calidad a los diferentes sectores poblacionales, generando relaciones de confianza y respeto por la diferencia.</t>
  </si>
  <si>
    <t>Servicio a la Ciudadanía</t>
  </si>
  <si>
    <t>MT 5. Dar respuesta al 100% de los requerimientos ciudadanos asignados a la alcaldía local con corte a 31 de diciembre de 2020, según la información de seguimiento presentada por el proceso de servicio a la ciudadanía</t>
  </si>
  <si>
    <t>Porcentaje de requerimientos ciudadanos de la vigencia 2020 con respuesta definitiva.</t>
  </si>
  <si>
    <t>(No de respuestas efectuadas / No requerimientos instaurados antes del 31 de diciembre 2020)*100</t>
  </si>
  <si>
    <t>CRECIENTE</t>
  </si>
  <si>
    <t>Requerimientos ciudadanos con respuesta definitiva</t>
  </si>
  <si>
    <t>Respuestas a la ciudadanía</t>
  </si>
  <si>
    <t xml:space="preserve">Reporte Aplicativo CRONOS </t>
  </si>
  <si>
    <t>Responsable del Reporte: Subsecretaria de Gestión Institucional - Grupo Oficina de atención a la Ciudadanía</t>
  </si>
  <si>
    <t xml:space="preserve">La localidad de Usaquen ha atendido 15.619 requerimientos de la ciudadania de las vigencias 2017 a 2020. </t>
  </si>
  <si>
    <t>Reporte CRONOS SGI</t>
  </si>
  <si>
    <t>Total metas transversales (20%)</t>
  </si>
  <si>
    <t xml:space="preserve">Total plan de gestión </t>
  </si>
  <si>
    <t>El avance de la meta corresponde al valor del primer trimestre de 2021, por cuanto esta información es reportada oficialmente por la Dirección de Planes de Desarrollo y Fortalecimiento Local de la Secretaria Distrital de Planeación, a través de la Matriz Unificada de Seguimiento a la Inversión MUSI, y teniendo en cuenta los tiempos de reporte y cierre de la revisión de los planes de gestión en la Secretaría de Gobierno, no es posible contar oportunamente con la información correspondiente al II trimestre de 2021. Esta medición refleja el avance con corte al primer trimestre de esta vigencia sobre el avance físico de las metas del plan de desarrollo local.  Para el primer trimestre, la Alcaldía Local alcanzó un avance del 100%.</t>
  </si>
  <si>
    <t>Reporte de ejecución de la meta aportado por la DGDL proveniente de la MUSI</t>
  </si>
  <si>
    <t>No programada para el II trimestre de 2021</t>
  </si>
  <si>
    <t>Reporte de seguimiento presentado por la Dirección para la Gestión del Desarrollo Local.</t>
  </si>
  <si>
    <t>La Alcaldía Local Usaquen giró $10.921.117.943 del presupuesto comprometido constituido como obligaciones por pagar de la vigencia 2020, equivalente a $20.247.201.945, lo cual corresponde a un nivel de ejecución del 53,94% para la vigencia y un logro superior a lo esperado para el periodo.</t>
  </si>
  <si>
    <t>La Alcaldía Local Usaquen giró $10.921.117.943 del presupuesto comprometido constituido como obligaciones por pagar de la vigencia 2020, equivalente a $20.247.201.945, lo cual corresponde a un nivel de ejecución acumulado del 53,94% para la vigencia.</t>
  </si>
  <si>
    <t xml:space="preserve">Para el II Trimestre de 2021, la Alcaldía Local Usaquen ha girado $4.159.607.170 del presupuesto comprometido constituido como obligaciones por pagar de la vigencia 2019 y anteriores, equivalente a $6.772.669.830, lo que representa un nivel de ejecución del 61,42% para la vigencia y un logro superior a lo esperado para el periodo. </t>
  </si>
  <si>
    <t xml:space="preserve">Para el II Trimestre de 2021, la Alcaldía Local Usaquen ha girado $4.159.607.170 del presupuesto comprometido constituido como obligaciones por pagar de la vigencia 2019 y anteriores, equivalente a $6.772.669.830, lo que representa un nivel de ejecución del 61,42% para la vigencia y un logro superior a la meta. </t>
  </si>
  <si>
    <t xml:space="preserve">Para el II Trimestre de 2021, la Alcaldía Local de Usaquen comprometió $19.509.178.902 de los $36.045.534.000 asignados como presupuesto de inversión directa de la vigencia 2021, lo que representa un nivel de ejecución del 54,12%  y un logro superior a lo esperado para el periodo. </t>
  </si>
  <si>
    <t>Para el II Trimestre de 2021, la Alcaldía Local de Usaquen comprometió $19.509.178.902 de los $36.045.534.000 asignados como presupuesto de inversión directa de la vigencia 2021, lo que representa un nivel de ejecución acumulado del 54,12%.</t>
  </si>
  <si>
    <t xml:space="preserve">La Alcaldía Local de Usaquen giró $8.605.082.489 de los $36.045.534.000 asignados como depuesto disponible de inversión directa de la vigencia, lo que representa un nivel de ejecución acumulado del 23,87%. </t>
  </si>
  <si>
    <t xml:space="preserve">La Alcaldía Local de Usaquen ha registrado 215 contratos de los 252 contratos publicados en la plataforma SECOP I y II, lo que representa un nivel de cumplimiento del 85,32% para el periodo. </t>
  </si>
  <si>
    <t xml:space="preserve">La alcaldía local de Usaquen tiene un avance acumulado del 44,37% del registro en el sistema SIPSE Local, de los contratos publicados en la plataforma SECOP I y II de la vigencia. </t>
  </si>
  <si>
    <t xml:space="preserve">La Alcaldía Local de Usaquen ha registrado 181 contratos en SIPSE Local en estado ejecución de los 236 contratos registrados en SIPSE Local, lo que equivale al 76,69%. </t>
  </si>
  <si>
    <t xml:space="preserve">La alcaldía local de Usaquen tiene un avance acumulado del 29,17% de que los contratos celebrados se encuentren en estado ejecución dentro del sistema SIPSE Local. </t>
  </si>
  <si>
    <t>Reporte de seguimiento presentado por la Dirección para la Gestión Policiva</t>
  </si>
  <si>
    <t xml:space="preserve">En el segundo trimestre de 2021, la alcaldía local de Usaquén impulsó procesalmente 3289 expedientes a cargo de las inspecciones de policía, lo que representa un resultado superior a lo esperado para el periodo. </t>
  </si>
  <si>
    <t xml:space="preserve">Se atendieron 9903 expedientes con impulso procesal, superando la meta establecida.  </t>
  </si>
  <si>
    <t xml:space="preserve">En el segundo trimestre de 2021, la alcaldía local de Usaquén profirió 1658 fallos en primera instancia sobre los expedientes a cargo de las inspecciones de policía, lo que representa un resultado superior a lo esperado para el periodo. </t>
  </si>
  <si>
    <t>Se emitieron 4.630 fallos en primera instancia a 30 de junio de 2021.</t>
  </si>
  <si>
    <t xml:space="preserve">En el II trimestre de 2021, la alcaldía local de Usaquén terminó 228 actuaciones administrativas, lo que representa un resultado superior a lo esperado para el periodo. </t>
  </si>
  <si>
    <t>Se terminaron 236 actuaciones administrativas a 30 de junio de 2021.</t>
  </si>
  <si>
    <t xml:space="preserve">En el segundo trimestre de 2021, la alcaldía local de Usaquén terminó 89 actuaciones administrativas en primera instancia, lo que representa un resultado de 32,72% para el periodo. </t>
  </si>
  <si>
    <t>Se terminaron 89 actuaciones administrativas en primera instancia a 30 de junio de 2021.</t>
  </si>
  <si>
    <t>Actas de reunión adjuntas en carpeta compartida</t>
  </si>
  <si>
    <t>Se realizaron 15 operativos en materia de Espacio Público en el periodo de enero a junio de 2021.</t>
  </si>
  <si>
    <t>Se realizaron 77 operativos en materia de Actividad Económica en el periodo de enero a junio de 2021.</t>
  </si>
  <si>
    <t>Se realizaron 5 operativos en materia de Obras y Urbanismo en el periodo de enero a junio de 2021.</t>
  </si>
  <si>
    <t>Se realizaron 22 operativos en materia de cerros orientales en el periodo de enero a junio de 2021.</t>
  </si>
  <si>
    <t>Implementación del Sistema de Gestión Ambiental en un porcentaje de 84%, resultados obtenidos de la inspección ambiental realizada el 12 de abril de 2021, empleando el formato: PLE-PIN-F012 Formato inspecciones ambientales para verificación de implementación del plan institucional de gestión ambiental.</t>
  </si>
  <si>
    <t>Reporte de gestión ambiental OAP</t>
  </si>
  <si>
    <t>Reporte de acciones de mejora MIMEC.</t>
  </si>
  <si>
    <t>Implementación del Sistema de Gestión Ambiental en un porcentaje de 84%, resultados obtenidos de la inspección ambiental realizada el 12 de abril de 2021, empleando el formato: PLE-PIN-F012 Formato inspecciones ambientales para verificación de implementación del plan institucional de gestión ambiental. El logro acumulado a junio de 2021 es del 53%</t>
  </si>
  <si>
    <t>La Alcaldía Local Usaquen ha cumplido con 111 de los 115 requisitos de publicación de información en su página web, de acuerdo con lo previsto en la Ley 1712 de 2014, según lo informado por la Oficina Asesora de Comunicaciones de la SDG mediante memorando No. 20211400241773, lo que representa un avance del 96,52% para el II Trimestre de 2021</t>
  </si>
  <si>
    <t>http://www.usaquen.gov.co/tabla_archivos/107-registros-publicaciones</t>
  </si>
  <si>
    <t xml:space="preserve">Registro de asistencia Teams. </t>
  </si>
  <si>
    <t>La alcaldía local asistió a la capacitación brindada a los promotores de mejora, en la que se brindaron lineamientos sobre la gestión de riesgos, planes de mejora, planeación institucional y PAAC.</t>
  </si>
  <si>
    <t>Reporte de atención de requerimientos ciudadanos Subsecretaría de Gestión Institucional</t>
  </si>
  <si>
    <t xml:space="preserve">La Localidad de Usaquén ha atendido 17.070 requerimientos ciudadanos, de los 17.645 recibidos, lo que representa un 96,7% de gestión frente a la meta prevista. </t>
  </si>
  <si>
    <t>30 de julio de 2021</t>
  </si>
  <si>
    <t xml:space="preserve">Se atendieron 6614 expedientes con impulso procesal. </t>
  </si>
  <si>
    <t>La Alcaldía Local de Usaquen logró la ejecución de 4 propuestas ganadoras de presupuestos participativos (Fase II), de las 38 propuestas ganadoras.</t>
  </si>
  <si>
    <t>Reporte Dirección para la Gestión del Desarrollo Local</t>
  </si>
  <si>
    <r>
      <t xml:space="preserve">3. Lograr que el </t>
    </r>
    <r>
      <rPr>
        <b/>
        <sz val="11"/>
        <rFont val="Calibri Light"/>
        <family val="2"/>
      </rPr>
      <t xml:space="preserve">100% </t>
    </r>
    <r>
      <rPr>
        <sz val="11"/>
        <rFont val="Calibri Light"/>
        <family val="2"/>
      </rPr>
      <t xml:space="preserve"> de las propuestas ganadoras de  presupuestos participativos (Fase II) cuenten con todos los recursos comprometidos en la vigencia.</t>
    </r>
  </si>
  <si>
    <t>Para el segundo trimestre de la vigencia 2021, el plan de gestión de la Alcaldía Local alcanzó un nivel de desempeño del 82,09% de acuerdo con lo programado, y del 47,06% acumulado para la vigencia.</t>
  </si>
  <si>
    <t xml:space="preserve">Se ha realizado el registro y actualización del 95% de la información en los módulos y funcionalidades en producción de SIPSE Local. </t>
  </si>
  <si>
    <t xml:space="preserve">SIPSE Local </t>
  </si>
  <si>
    <t xml:space="preserve">Se ha realizado el registro y actualización de la información en los módulos y funcionalidades en producción de SIPSE Local. </t>
  </si>
  <si>
    <t>El porcentaje muestra el avance en el cierre o cumplimiento de acciones asignadas en aplicativo MIMEC.</t>
  </si>
  <si>
    <t>24 de agosto de 2021</t>
  </si>
  <si>
    <t>Se realiza ajuste al reporte de la meta transversal de acciones de mejora, de acuerdo con los soportes suministrados por la Alcaldía Local y el registro disponible en MIMEC. El desempeño para el II Trimestre de 2021 es del 84,61% y del 48,08%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</si>
</sst>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18" x14ac:knownFonts="1">
    <font>
      <sz val="11"/>
      <color theme="1"/>
      <name val="Calibri"/>
      <family val="2"/>
      <scheme val="minor"/>
    </font>
    <font>
      <sz val="11"/>
      <color indexed="8"/>
      <name val="Calibri Light"/>
      <family val="2"/>
    </font>
    <font>
      <b/>
      <sz val="11"/>
      <color indexed="8"/>
      <name val="Calibri Light"/>
      <family val="2"/>
    </font>
    <font>
      <b/>
      <u/>
      <sz val="11"/>
      <color indexed="8"/>
      <name val="Calibri Light"/>
      <family val="2"/>
    </font>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2"/>
      <color theme="1"/>
      <name val="Calibri Light"/>
      <family val="2"/>
      <scheme val="major"/>
    </font>
    <font>
      <b/>
      <sz val="12"/>
      <color theme="1"/>
      <name val="Calibri Light"/>
      <family val="2"/>
      <scheme val="major"/>
    </font>
    <font>
      <sz val="11"/>
      <color rgb="FF0070C0"/>
      <name val="Calibri Light"/>
      <family val="2"/>
      <scheme val="major"/>
    </font>
    <font>
      <sz val="14"/>
      <color theme="1"/>
      <name val="Calibri Light"/>
      <family val="2"/>
      <scheme val="major"/>
    </font>
    <font>
      <b/>
      <sz val="14"/>
      <color theme="1"/>
      <name val="Calibri Light"/>
      <family val="2"/>
      <scheme val="major"/>
    </font>
    <font>
      <sz val="12"/>
      <name val="Calibri Light"/>
      <family val="2"/>
      <scheme val="major"/>
    </font>
    <font>
      <b/>
      <sz val="12"/>
      <name val="Calibri Light"/>
      <family val="2"/>
      <scheme val="major"/>
    </font>
    <font>
      <b/>
      <sz val="11"/>
      <name val="Calibri Light"/>
      <family val="2"/>
    </font>
    <font>
      <sz val="11"/>
      <name val="Calibri Light"/>
      <family val="2"/>
    </font>
    <font>
      <b/>
      <sz val="11"/>
      <name val="Calibri Light"/>
      <family val="2"/>
      <scheme val="major"/>
    </font>
  </fonts>
  <fills count="10">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3">
    <xf numFmtId="0" fontId="0" fillId="0" borderId="0"/>
    <xf numFmtId="41" fontId="4" fillId="0" borderId="0" applyFont="0" applyFill="0" applyBorder="0" applyAlignment="0" applyProtection="0"/>
    <xf numFmtId="9" fontId="4" fillId="0" borderId="0" applyFont="0" applyFill="0" applyBorder="0" applyAlignment="0" applyProtection="0"/>
  </cellStyleXfs>
  <cellXfs count="145">
    <xf numFmtId="0" fontId="0" fillId="0" borderId="0" xfId="0"/>
    <xf numFmtId="0" fontId="5" fillId="0" borderId="0" xfId="0" applyFont="1" applyAlignment="1" applyProtection="1">
      <alignment wrapText="1"/>
      <protection hidden="1"/>
    </xf>
    <xf numFmtId="0" fontId="5" fillId="0" borderId="0" xfId="0" applyFont="1" applyAlignment="1" applyProtection="1">
      <alignment vertical="center" wrapText="1"/>
      <protection hidden="1"/>
    </xf>
    <xf numFmtId="0" fontId="6" fillId="2" borderId="1" xfId="0" applyFont="1" applyFill="1" applyBorder="1" applyAlignment="1" applyProtection="1">
      <alignment wrapText="1"/>
      <protection hidden="1"/>
    </xf>
    <xf numFmtId="10" fontId="5" fillId="0" borderId="1" xfId="2" applyNumberFormat="1" applyFont="1" applyBorder="1" applyAlignment="1" applyProtection="1">
      <alignment horizontal="left" vertical="top" wrapText="1"/>
      <protection hidden="1"/>
    </xf>
    <xf numFmtId="10" fontId="5" fillId="0" borderId="1" xfId="0" applyNumberFormat="1" applyFont="1" applyBorder="1" applyAlignment="1" applyProtection="1">
      <alignment horizontal="left" vertical="top" wrapText="1"/>
      <protection hidden="1"/>
    </xf>
    <xf numFmtId="9" fontId="5" fillId="0" borderId="1" xfId="0" applyNumberFormat="1" applyFont="1" applyBorder="1" applyAlignment="1" applyProtection="1">
      <alignment horizontal="left" vertical="top" wrapText="1"/>
      <protection hidden="1"/>
    </xf>
    <xf numFmtId="9" fontId="5" fillId="0" borderId="1" xfId="2" applyFont="1" applyBorder="1" applyAlignment="1" applyProtection="1">
      <alignment horizontal="left" vertical="top" wrapText="1"/>
      <protection hidden="1"/>
    </xf>
    <xf numFmtId="0" fontId="7" fillId="0" borderId="1" xfId="0" applyFont="1" applyBorder="1" applyAlignment="1" applyProtection="1">
      <alignment horizontal="left" vertical="top" wrapText="1"/>
      <protection hidden="1"/>
    </xf>
    <xf numFmtId="41" fontId="5" fillId="0" borderId="1" xfId="1" applyFont="1" applyBorder="1" applyAlignment="1" applyProtection="1">
      <alignment horizontal="left" vertical="top" wrapText="1"/>
      <protection hidden="1"/>
    </xf>
    <xf numFmtId="41" fontId="5" fillId="0" borderId="1" xfId="0" applyNumberFormat="1" applyFont="1" applyBorder="1" applyAlignment="1" applyProtection="1">
      <alignment horizontal="left" vertical="top" wrapText="1"/>
      <protection hidden="1"/>
    </xf>
    <xf numFmtId="0" fontId="5" fillId="0" borderId="1" xfId="0" applyFont="1" applyBorder="1" applyAlignment="1" applyProtection="1">
      <alignment horizontal="right" vertical="top" wrapText="1"/>
      <protection hidden="1"/>
    </xf>
    <xf numFmtId="0" fontId="8" fillId="2" borderId="1" xfId="0" applyFont="1" applyFill="1" applyBorder="1" applyAlignment="1" applyProtection="1">
      <alignment wrapText="1"/>
      <protection hidden="1"/>
    </xf>
    <xf numFmtId="0" fontId="9" fillId="2" borderId="1" xfId="0" applyFont="1" applyFill="1" applyBorder="1" applyAlignment="1" applyProtection="1">
      <protection hidden="1"/>
    </xf>
    <xf numFmtId="10" fontId="9" fillId="2" borderId="1" xfId="0" applyNumberFormat="1" applyFont="1" applyFill="1" applyBorder="1" applyAlignment="1" applyProtection="1">
      <alignment wrapText="1"/>
      <protection hidden="1"/>
    </xf>
    <xf numFmtId="9" fontId="9" fillId="2" borderId="1" xfId="2" applyFont="1" applyFill="1" applyBorder="1" applyAlignment="1" applyProtection="1">
      <alignment wrapText="1"/>
      <protection hidden="1"/>
    </xf>
    <xf numFmtId="0" fontId="10" fillId="0" borderId="1" xfId="0" applyFont="1" applyBorder="1" applyAlignment="1" applyProtection="1">
      <alignment horizontal="left" vertical="top" wrapText="1"/>
      <protection hidden="1"/>
    </xf>
    <xf numFmtId="9" fontId="10" fillId="0" borderId="1" xfId="0" applyNumberFormat="1" applyFont="1" applyBorder="1" applyAlignment="1" applyProtection="1">
      <alignment horizontal="left" vertical="top" wrapText="1"/>
      <protection hidden="1"/>
    </xf>
    <xf numFmtId="0" fontId="10" fillId="3" borderId="1" xfId="0" applyFont="1" applyFill="1" applyBorder="1" applyAlignment="1" applyProtection="1">
      <alignment horizontal="left" vertical="top" wrapText="1"/>
      <protection hidden="1"/>
    </xf>
    <xf numFmtId="9" fontId="10" fillId="3" borderId="1" xfId="0" applyNumberFormat="1" applyFont="1" applyFill="1" applyBorder="1" applyAlignment="1" applyProtection="1">
      <alignment horizontal="right" vertical="top" wrapText="1"/>
      <protection hidden="1"/>
    </xf>
    <xf numFmtId="9" fontId="10" fillId="3" borderId="1" xfId="2" applyNumberFormat="1" applyFont="1" applyFill="1" applyBorder="1" applyAlignment="1" applyProtection="1">
      <alignment horizontal="right" vertical="top" wrapText="1"/>
      <protection hidden="1"/>
    </xf>
    <xf numFmtId="9" fontId="10" fillId="3" borderId="1" xfId="2" applyFont="1" applyFill="1" applyBorder="1" applyAlignment="1" applyProtection="1">
      <alignment horizontal="right" vertical="top" wrapText="1"/>
      <protection hidden="1"/>
    </xf>
    <xf numFmtId="0" fontId="11" fillId="4" borderId="1" xfId="0" applyFont="1" applyFill="1" applyBorder="1" applyAlignment="1" applyProtection="1">
      <alignment wrapText="1"/>
      <protection hidden="1"/>
    </xf>
    <xf numFmtId="0" fontId="12" fillId="4" borderId="1" xfId="0" applyFont="1" applyFill="1" applyBorder="1" applyAlignment="1" applyProtection="1">
      <alignment wrapText="1"/>
      <protection hidden="1"/>
    </xf>
    <xf numFmtId="9" fontId="12" fillId="4" borderId="1" xfId="2" applyFont="1" applyFill="1" applyBorder="1" applyAlignment="1" applyProtection="1">
      <alignment wrapText="1"/>
      <protection hidden="1"/>
    </xf>
    <xf numFmtId="9" fontId="11" fillId="4" borderId="1" xfId="2" applyFont="1" applyFill="1" applyBorder="1" applyAlignment="1" applyProtection="1">
      <alignment wrapText="1"/>
      <protection hidden="1"/>
    </xf>
    <xf numFmtId="9" fontId="5" fillId="0" borderId="1" xfId="0" applyNumberFormat="1" applyFont="1" applyBorder="1" applyAlignment="1" applyProtection="1">
      <alignment horizontal="right" vertical="top" wrapText="1"/>
      <protection hidden="1"/>
    </xf>
    <xf numFmtId="0" fontId="6" fillId="5" borderId="1" xfId="0" applyFont="1" applyFill="1" applyBorder="1" applyAlignment="1" applyProtection="1">
      <alignment horizontal="center" vertical="center" wrapText="1"/>
      <protection hidden="1"/>
    </xf>
    <xf numFmtId="0" fontId="5" fillId="0" borderId="0" xfId="0" applyFont="1" applyAlignment="1" applyProtection="1">
      <alignment horizontal="left" vertical="top" wrapText="1"/>
      <protection hidden="1"/>
    </xf>
    <xf numFmtId="41" fontId="5" fillId="0" borderId="1" xfId="1" applyFont="1" applyBorder="1" applyAlignment="1" applyProtection="1">
      <alignment vertical="top" wrapText="1"/>
      <protection hidden="1"/>
    </xf>
    <xf numFmtId="0" fontId="8" fillId="0" borderId="0" xfId="0" applyFont="1" applyAlignment="1" applyProtection="1">
      <alignment wrapText="1"/>
      <protection hidden="1"/>
    </xf>
    <xf numFmtId="9" fontId="10" fillId="0" borderId="1" xfId="0" applyNumberFormat="1" applyFont="1" applyBorder="1" applyAlignment="1" applyProtection="1">
      <alignment horizontal="right" vertical="top" wrapText="1"/>
      <protection hidden="1"/>
    </xf>
    <xf numFmtId="0" fontId="11" fillId="0" borderId="0" xfId="0" applyFont="1" applyAlignment="1" applyProtection="1">
      <alignment wrapText="1"/>
      <protection hidden="1"/>
    </xf>
    <xf numFmtId="0" fontId="5" fillId="0" borderId="1" xfId="0" applyFont="1" applyBorder="1" applyAlignment="1" applyProtection="1">
      <alignment horizontal="left" vertical="top" wrapText="1"/>
      <protection locked="0"/>
    </xf>
    <xf numFmtId="0" fontId="5" fillId="0" borderId="0" xfId="0" applyFont="1" applyAlignment="1" applyProtection="1">
      <alignment horizontal="justify" wrapText="1"/>
      <protection hidden="1"/>
    </xf>
    <xf numFmtId="0" fontId="5" fillId="0" borderId="0" xfId="0" applyFont="1" applyAlignment="1" applyProtection="1">
      <alignment horizontal="justify" vertical="center" wrapText="1"/>
      <protection hidden="1"/>
    </xf>
    <xf numFmtId="0" fontId="5" fillId="0" borderId="1" xfId="0" applyFont="1" applyBorder="1" applyAlignment="1" applyProtection="1">
      <alignment horizontal="justify" vertical="top" wrapText="1"/>
      <protection locked="0"/>
    </xf>
    <xf numFmtId="0" fontId="10" fillId="0" borderId="1" xfId="0" applyFont="1" applyBorder="1" applyAlignment="1" applyProtection="1">
      <alignment horizontal="justify" vertical="top" wrapText="1"/>
      <protection hidden="1"/>
    </xf>
    <xf numFmtId="0" fontId="5" fillId="0" borderId="1" xfId="0" applyFont="1" applyBorder="1" applyAlignment="1" applyProtection="1">
      <alignment horizontal="justify" vertical="top" wrapText="1"/>
      <protection hidden="1"/>
    </xf>
    <xf numFmtId="0" fontId="5" fillId="0" borderId="0" xfId="0" applyFont="1" applyAlignment="1" applyProtection="1">
      <alignment horizontal="center" vertical="top" wrapText="1"/>
      <protection hidden="1"/>
    </xf>
    <xf numFmtId="9" fontId="5" fillId="0" borderId="1" xfId="0" applyNumberFormat="1" applyFont="1" applyBorder="1" applyAlignment="1" applyProtection="1">
      <alignment horizontal="center" vertical="top" wrapText="1"/>
      <protection hidden="1"/>
    </xf>
    <xf numFmtId="9" fontId="5" fillId="0" borderId="1" xfId="0" applyNumberFormat="1" applyFont="1" applyBorder="1" applyAlignment="1" applyProtection="1">
      <alignment horizontal="center" vertical="top" wrapText="1"/>
      <protection locked="0"/>
    </xf>
    <xf numFmtId="10" fontId="5" fillId="0" borderId="1" xfId="0" applyNumberFormat="1" applyFont="1" applyBorder="1" applyAlignment="1" applyProtection="1">
      <alignment horizontal="center" vertical="top" wrapText="1"/>
      <protection locked="0"/>
    </xf>
    <xf numFmtId="41" fontId="5" fillId="0" borderId="1" xfId="1" applyFont="1" applyBorder="1" applyAlignment="1" applyProtection="1">
      <alignment horizontal="center" vertical="top" wrapText="1"/>
      <protection hidden="1"/>
    </xf>
    <xf numFmtId="0" fontId="5" fillId="0" borderId="1" xfId="0" applyFont="1" applyBorder="1" applyAlignment="1" applyProtection="1">
      <alignment horizontal="center" vertical="top" wrapText="1"/>
      <protection locked="0"/>
    </xf>
    <xf numFmtId="9" fontId="5" fillId="0" borderId="1" xfId="2" applyFont="1" applyBorder="1" applyAlignment="1" applyProtection="1">
      <alignment horizontal="center" vertical="top" wrapText="1"/>
      <protection locked="0"/>
    </xf>
    <xf numFmtId="9" fontId="10" fillId="0" borderId="1" xfId="2" applyFont="1" applyBorder="1" applyAlignment="1" applyProtection="1">
      <alignment horizontal="center" vertical="top" wrapText="1"/>
      <protection hidden="1"/>
    </xf>
    <xf numFmtId="9" fontId="10" fillId="0" borderId="1" xfId="0" applyNumberFormat="1" applyFont="1" applyBorder="1" applyAlignment="1" applyProtection="1">
      <alignment horizontal="center" vertical="top" wrapText="1"/>
      <protection hidden="1"/>
    </xf>
    <xf numFmtId="10" fontId="10" fillId="0" borderId="1" xfId="0" applyNumberFormat="1" applyFont="1" applyBorder="1" applyAlignment="1" applyProtection="1">
      <alignment horizontal="center" vertical="top" wrapText="1"/>
      <protection hidden="1"/>
    </xf>
    <xf numFmtId="10" fontId="5" fillId="0" borderId="1" xfId="0" applyNumberFormat="1" applyFont="1" applyBorder="1" applyAlignment="1" applyProtection="1">
      <alignment horizontal="center" vertical="top" wrapText="1"/>
      <protection hidden="1"/>
    </xf>
    <xf numFmtId="164" fontId="5" fillId="0" borderId="1" xfId="0" applyNumberFormat="1" applyFont="1" applyBorder="1" applyAlignment="1" applyProtection="1">
      <alignment horizontal="center" vertical="top" wrapText="1"/>
      <protection hidden="1"/>
    </xf>
    <xf numFmtId="0" fontId="5" fillId="0" borderId="1" xfId="0" applyFont="1" applyBorder="1" applyAlignment="1" applyProtection="1">
      <alignment horizontal="center" vertical="top" wrapText="1"/>
      <protection hidden="1"/>
    </xf>
    <xf numFmtId="0" fontId="5" fillId="0" borderId="0" xfId="0" applyFont="1" applyAlignment="1" applyProtection="1">
      <alignment horizontal="left" wrapText="1"/>
      <protection hidden="1"/>
    </xf>
    <xf numFmtId="0" fontId="5" fillId="0" borderId="0" xfId="0" applyFont="1" applyAlignment="1" applyProtection="1">
      <alignment horizontal="left" vertical="center" wrapText="1"/>
      <protection hidden="1"/>
    </xf>
    <xf numFmtId="9" fontId="5" fillId="0" borderId="1" xfId="2" applyFont="1" applyBorder="1" applyAlignment="1">
      <alignment horizontal="right" vertical="top" wrapText="1"/>
    </xf>
    <xf numFmtId="10" fontId="5" fillId="0" borderId="1" xfId="2" applyNumberFormat="1" applyFont="1" applyBorder="1" applyAlignment="1">
      <alignment horizontal="center" vertical="top" wrapText="1"/>
    </xf>
    <xf numFmtId="1" fontId="5" fillId="0" borderId="1" xfId="0" applyNumberFormat="1" applyFont="1" applyBorder="1" applyAlignment="1">
      <alignment horizontal="right" vertical="top" wrapText="1"/>
    </xf>
    <xf numFmtId="0" fontId="6" fillId="2"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left" vertical="top" wrapText="1"/>
      <protection hidden="1"/>
    </xf>
    <xf numFmtId="0" fontId="5" fillId="0" borderId="1" xfId="0" applyFont="1" applyBorder="1" applyAlignment="1" applyProtection="1">
      <alignment horizontal="center" wrapText="1"/>
      <protection hidden="1"/>
    </xf>
    <xf numFmtId="0" fontId="6" fillId="4"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left" vertical="top" wrapText="1"/>
      <protection hidden="1"/>
    </xf>
    <xf numFmtId="0" fontId="6" fillId="6" borderId="1" xfId="0" applyFont="1" applyFill="1" applyBorder="1" applyAlignment="1" applyProtection="1">
      <alignment horizontal="center" vertical="center" wrapText="1"/>
      <protection hidden="1"/>
    </xf>
    <xf numFmtId="0" fontId="6" fillId="8" borderId="1" xfId="0" applyFont="1" applyFill="1" applyBorder="1" applyAlignment="1" applyProtection="1">
      <alignment horizontal="center" vertical="center" wrapText="1"/>
      <protection hidden="1"/>
    </xf>
    <xf numFmtId="0" fontId="6" fillId="9" borderId="1" xfId="0" applyFont="1" applyFill="1" applyBorder="1" applyAlignment="1" applyProtection="1">
      <alignment horizontal="center" vertical="center" wrapText="1"/>
      <protection hidden="1"/>
    </xf>
    <xf numFmtId="10" fontId="10" fillId="0" borderId="1" xfId="2" applyNumberFormat="1" applyFont="1" applyBorder="1" applyAlignment="1" applyProtection="1">
      <alignment horizontal="center" vertical="top" wrapText="1"/>
      <protection hidden="1"/>
    </xf>
    <xf numFmtId="0" fontId="13" fillId="2" borderId="1" xfId="0" applyFont="1" applyFill="1" applyBorder="1" applyAlignment="1" applyProtection="1">
      <alignment wrapText="1"/>
      <protection hidden="1"/>
    </xf>
    <xf numFmtId="0" fontId="14" fillId="2" borderId="1" xfId="0" applyFont="1" applyFill="1" applyBorder="1" applyAlignment="1" applyProtection="1">
      <alignment wrapText="1"/>
      <protection hidden="1"/>
    </xf>
    <xf numFmtId="9" fontId="14" fillId="2" borderId="1" xfId="2" applyFont="1" applyFill="1" applyBorder="1" applyAlignment="1" applyProtection="1">
      <alignment wrapText="1"/>
      <protection hidden="1"/>
    </xf>
    <xf numFmtId="9" fontId="14" fillId="2" borderId="1" xfId="0" applyNumberFormat="1" applyFont="1" applyFill="1" applyBorder="1" applyAlignment="1" applyProtection="1">
      <alignment wrapText="1"/>
      <protection hidden="1"/>
    </xf>
    <xf numFmtId="0" fontId="13" fillId="0" borderId="0" xfId="0" applyFont="1" applyAlignment="1" applyProtection="1">
      <alignment wrapText="1"/>
      <protection hidden="1"/>
    </xf>
    <xf numFmtId="0" fontId="5" fillId="0" borderId="1" xfId="0" applyFont="1" applyBorder="1" applyAlignment="1" applyProtection="1">
      <alignment horizontal="center" vertical="center" wrapText="1"/>
      <protection hidden="1"/>
    </xf>
    <xf numFmtId="10" fontId="7" fillId="0" borderId="1" xfId="2" applyNumberFormat="1" applyFont="1" applyBorder="1" applyAlignment="1" applyProtection="1">
      <alignment horizontal="left" vertical="top" wrapText="1"/>
      <protection hidden="1"/>
    </xf>
    <xf numFmtId="9" fontId="7" fillId="0" borderId="1" xfId="0" applyNumberFormat="1" applyFont="1" applyBorder="1" applyAlignment="1" applyProtection="1">
      <alignment horizontal="left" vertical="top" wrapText="1"/>
      <protection hidden="1"/>
    </xf>
    <xf numFmtId="9" fontId="7" fillId="0" borderId="1" xfId="0" applyNumberFormat="1" applyFont="1" applyBorder="1" applyAlignment="1" applyProtection="1">
      <alignment horizontal="center" vertical="top" wrapText="1"/>
      <protection hidden="1"/>
    </xf>
    <xf numFmtId="9" fontId="7" fillId="0" borderId="1" xfId="0" applyNumberFormat="1" applyFont="1" applyBorder="1" applyAlignment="1" applyProtection="1">
      <alignment horizontal="center" vertical="top" wrapText="1"/>
      <protection locked="0"/>
    </xf>
    <xf numFmtId="0" fontId="7" fillId="0" borderId="1" xfId="0" applyFont="1" applyBorder="1" applyAlignment="1" applyProtection="1">
      <alignment horizontal="justify" vertical="top" wrapText="1"/>
      <protection locked="0"/>
    </xf>
    <xf numFmtId="0" fontId="7" fillId="0" borderId="1" xfId="0" applyFont="1" applyBorder="1" applyAlignment="1" applyProtection="1">
      <alignment horizontal="left" vertical="top" wrapText="1"/>
      <protection locked="0"/>
    </xf>
    <xf numFmtId="9" fontId="7" fillId="0" borderId="1" xfId="0" applyNumberFormat="1" applyFont="1" applyBorder="1" applyAlignment="1" applyProtection="1">
      <alignment horizontal="right" vertical="top" wrapText="1"/>
      <protection hidden="1"/>
    </xf>
    <xf numFmtId="9" fontId="7" fillId="0" borderId="1" xfId="2" applyFont="1" applyBorder="1" applyAlignment="1">
      <alignment horizontal="right" vertical="top" wrapText="1"/>
    </xf>
    <xf numFmtId="10" fontId="7" fillId="0" borderId="1" xfId="2" applyNumberFormat="1" applyFont="1" applyBorder="1" applyAlignment="1">
      <alignment horizontal="center" vertical="top" wrapText="1"/>
    </xf>
    <xf numFmtId="10" fontId="7" fillId="0" borderId="1" xfId="0" applyNumberFormat="1" applyFont="1" applyBorder="1" applyAlignment="1" applyProtection="1">
      <alignment horizontal="center" vertical="top" wrapText="1"/>
      <protection hidden="1"/>
    </xf>
    <xf numFmtId="0" fontId="7" fillId="0" borderId="0" xfId="0" applyFont="1" applyAlignment="1" applyProtection="1">
      <alignment horizontal="left" vertical="top" wrapText="1"/>
      <protection hidden="1"/>
    </xf>
    <xf numFmtId="0" fontId="5" fillId="0" borderId="0" xfId="0" applyFont="1" applyAlignment="1" applyProtection="1">
      <alignment horizontal="justify" vertical="top" wrapText="1"/>
      <protection hidden="1"/>
    </xf>
    <xf numFmtId="0" fontId="6" fillId="7" borderId="1" xfId="0" applyFont="1" applyFill="1" applyBorder="1" applyAlignment="1" applyProtection="1">
      <alignment horizontal="center" vertical="center" wrapText="1"/>
      <protection hidden="1"/>
    </xf>
    <xf numFmtId="9" fontId="5" fillId="0" borderId="1" xfId="2" applyNumberFormat="1" applyFont="1" applyBorder="1" applyAlignment="1">
      <alignment horizontal="center" vertical="top" wrapText="1"/>
    </xf>
    <xf numFmtId="9" fontId="5" fillId="0" borderId="1" xfId="0" applyNumberFormat="1" applyFont="1" applyBorder="1" applyAlignment="1" applyProtection="1">
      <alignment horizontal="justify" vertical="top" wrapText="1"/>
      <protection hidden="1"/>
    </xf>
    <xf numFmtId="0" fontId="7" fillId="0" borderId="1" xfId="0" applyFont="1" applyBorder="1" applyAlignment="1" applyProtection="1">
      <alignment horizontal="justify" vertical="top" wrapText="1"/>
      <protection hidden="1"/>
    </xf>
    <xf numFmtId="0" fontId="5" fillId="0" borderId="1" xfId="0" applyFont="1" applyBorder="1" applyAlignment="1">
      <alignment horizontal="justify" vertical="top" wrapText="1"/>
    </xf>
    <xf numFmtId="10" fontId="5" fillId="0" borderId="1" xfId="2" applyNumberFormat="1" applyFont="1" applyBorder="1" applyAlignment="1">
      <alignment horizontal="center" vertical="top"/>
    </xf>
    <xf numFmtId="9" fontId="5" fillId="0" borderId="1" xfId="2" applyFont="1" applyBorder="1" applyAlignment="1">
      <alignment horizontal="center" vertical="top" wrapText="1"/>
    </xf>
    <xf numFmtId="1" fontId="5" fillId="0" borderId="1" xfId="0" applyNumberFormat="1" applyFont="1" applyBorder="1" applyAlignment="1">
      <alignment horizontal="center" vertical="top" wrapText="1"/>
    </xf>
    <xf numFmtId="0" fontId="5" fillId="0" borderId="6" xfId="0" applyFont="1" applyBorder="1" applyAlignment="1">
      <alignment horizontal="center" vertical="top"/>
    </xf>
    <xf numFmtId="9" fontId="6" fillId="2" borderId="1" xfId="2" applyFont="1" applyFill="1" applyBorder="1" applyAlignment="1" applyProtection="1">
      <alignment horizontal="center" vertical="top" wrapText="1"/>
      <protection hidden="1"/>
    </xf>
    <xf numFmtId="0" fontId="5" fillId="2" borderId="1" xfId="0" applyFont="1" applyFill="1" applyBorder="1" applyAlignment="1" applyProtection="1">
      <alignment horizontal="justify" vertical="top" wrapText="1"/>
      <protection hidden="1"/>
    </xf>
    <xf numFmtId="10" fontId="6" fillId="2" borderId="1" xfId="2" applyNumberFormat="1" applyFont="1" applyFill="1" applyBorder="1" applyAlignment="1" applyProtection="1">
      <alignment horizontal="center" vertical="top" wrapText="1"/>
      <protection hidden="1"/>
    </xf>
    <xf numFmtId="9" fontId="17" fillId="2" borderId="1" xfId="0" applyNumberFormat="1" applyFont="1" applyFill="1" applyBorder="1" applyAlignment="1" applyProtection="1">
      <alignment horizontal="center" vertical="top" wrapText="1"/>
      <protection hidden="1"/>
    </xf>
    <xf numFmtId="10" fontId="17" fillId="2" borderId="1" xfId="0" applyNumberFormat="1" applyFont="1" applyFill="1" applyBorder="1" applyAlignment="1" applyProtection="1">
      <alignment horizontal="center" vertical="top" wrapText="1"/>
      <protection hidden="1"/>
    </xf>
    <xf numFmtId="10" fontId="7" fillId="2" borderId="1" xfId="0" applyNumberFormat="1" applyFont="1" applyFill="1" applyBorder="1" applyAlignment="1" applyProtection="1">
      <alignment horizontal="justify" vertical="top" wrapText="1"/>
      <protection hidden="1"/>
    </xf>
    <xf numFmtId="9" fontId="5" fillId="4" borderId="1" xfId="2" applyFont="1" applyFill="1" applyBorder="1" applyAlignment="1" applyProtection="1">
      <alignment horizontal="center" vertical="top" wrapText="1"/>
      <protection hidden="1"/>
    </xf>
    <xf numFmtId="10" fontId="6" fillId="4" borderId="1" xfId="0" applyNumberFormat="1" applyFont="1" applyFill="1" applyBorder="1" applyAlignment="1" applyProtection="1">
      <alignment horizontal="center" vertical="top" wrapText="1"/>
      <protection hidden="1"/>
    </xf>
    <xf numFmtId="10" fontId="5" fillId="4" borderId="1" xfId="0" applyNumberFormat="1" applyFont="1" applyFill="1" applyBorder="1" applyAlignment="1" applyProtection="1">
      <alignment horizontal="justify" vertical="top" wrapText="1"/>
      <protection hidden="1"/>
    </xf>
    <xf numFmtId="0" fontId="5" fillId="2" borderId="1" xfId="0" applyFont="1" applyFill="1" applyBorder="1" applyAlignment="1" applyProtection="1">
      <alignment horizontal="justify" wrapText="1"/>
      <protection hidden="1"/>
    </xf>
    <xf numFmtId="0" fontId="5" fillId="2" borderId="1" xfId="0" applyFont="1" applyFill="1" applyBorder="1" applyAlignment="1" applyProtection="1">
      <alignment horizontal="left" wrapText="1"/>
      <protection hidden="1"/>
    </xf>
    <xf numFmtId="9" fontId="6" fillId="2" borderId="1" xfId="2" applyFont="1" applyFill="1" applyBorder="1" applyAlignment="1" applyProtection="1">
      <alignment wrapText="1"/>
      <protection hidden="1"/>
    </xf>
    <xf numFmtId="0" fontId="5" fillId="2" borderId="1" xfId="0" applyFont="1" applyFill="1" applyBorder="1" applyAlignment="1" applyProtection="1">
      <alignment wrapText="1"/>
      <protection hidden="1"/>
    </xf>
    <xf numFmtId="9" fontId="6" fillId="2" borderId="1" xfId="2" applyFont="1" applyFill="1" applyBorder="1" applyAlignment="1" applyProtection="1">
      <alignment horizontal="right" wrapText="1"/>
      <protection hidden="1"/>
    </xf>
    <xf numFmtId="0" fontId="7" fillId="2" borderId="1" xfId="0" applyFont="1" applyFill="1" applyBorder="1" applyAlignment="1" applyProtection="1">
      <alignment horizontal="justify" wrapText="1"/>
      <protection hidden="1"/>
    </xf>
    <xf numFmtId="0" fontId="7" fillId="2" borderId="1" xfId="0" applyFont="1" applyFill="1" applyBorder="1" applyAlignment="1" applyProtection="1">
      <alignment horizontal="left" wrapText="1"/>
      <protection hidden="1"/>
    </xf>
    <xf numFmtId="10" fontId="17" fillId="2" borderId="1" xfId="0" applyNumberFormat="1" applyFont="1" applyFill="1" applyBorder="1" applyAlignment="1" applyProtection="1">
      <alignment wrapText="1"/>
      <protection hidden="1"/>
    </xf>
    <xf numFmtId="10" fontId="7" fillId="2" borderId="1" xfId="0" applyNumberFormat="1" applyFont="1" applyFill="1" applyBorder="1" applyAlignment="1" applyProtection="1">
      <alignment wrapText="1"/>
      <protection hidden="1"/>
    </xf>
    <xf numFmtId="9" fontId="6" fillId="4" borderId="1" xfId="0" applyNumberFormat="1" applyFont="1" applyFill="1" applyBorder="1" applyAlignment="1" applyProtection="1">
      <alignment horizontal="center" vertical="top" wrapText="1"/>
      <protection hidden="1"/>
    </xf>
    <xf numFmtId="0" fontId="5" fillId="4" borderId="1" xfId="0" applyFont="1" applyFill="1" applyBorder="1" applyAlignment="1" applyProtection="1">
      <alignment horizontal="justify" wrapText="1"/>
      <protection hidden="1"/>
    </xf>
    <xf numFmtId="0" fontId="5" fillId="4" borderId="1" xfId="0" applyFont="1" applyFill="1" applyBorder="1" applyAlignment="1" applyProtection="1">
      <alignment horizontal="left" wrapText="1"/>
      <protection hidden="1"/>
    </xf>
    <xf numFmtId="10" fontId="5" fillId="4" borderId="1" xfId="2" applyNumberFormat="1" applyFont="1" applyFill="1" applyBorder="1" applyAlignment="1" applyProtection="1">
      <alignment wrapText="1"/>
      <protection hidden="1"/>
    </xf>
    <xf numFmtId="10" fontId="5" fillId="4" borderId="1" xfId="2" applyNumberFormat="1" applyFont="1" applyFill="1" applyBorder="1" applyAlignment="1" applyProtection="1">
      <alignment horizontal="center" vertical="top" wrapText="1"/>
      <protection hidden="1"/>
    </xf>
    <xf numFmtId="10" fontId="5" fillId="4" borderId="1" xfId="0" applyNumberFormat="1" applyFont="1" applyFill="1" applyBorder="1" applyAlignment="1" applyProtection="1">
      <alignment wrapText="1"/>
      <protection hidden="1"/>
    </xf>
    <xf numFmtId="9" fontId="10" fillId="0" borderId="1" xfId="2" applyFont="1" applyBorder="1" applyAlignment="1" applyProtection="1">
      <alignment horizontal="justify" vertical="top" wrapText="1"/>
      <protection hidden="1"/>
    </xf>
    <xf numFmtId="0" fontId="6" fillId="3" borderId="0" xfId="0" applyFont="1" applyFill="1" applyBorder="1" applyAlignment="1" applyProtection="1">
      <alignment horizontal="center" vertical="center" wrapText="1"/>
      <protection hidden="1"/>
    </xf>
    <xf numFmtId="0" fontId="5" fillId="3" borderId="0" xfId="0" applyFont="1" applyFill="1" applyBorder="1" applyAlignment="1" applyProtection="1">
      <alignment horizontal="left" vertical="top" wrapText="1"/>
      <protection hidden="1"/>
    </xf>
    <xf numFmtId="0" fontId="5" fillId="3" borderId="0" xfId="0" applyFont="1" applyFill="1" applyAlignment="1" applyProtection="1">
      <alignment wrapText="1"/>
      <protection hidden="1"/>
    </xf>
    <xf numFmtId="0" fontId="5" fillId="3" borderId="0" xfId="0" applyFont="1" applyFill="1" applyAlignment="1" applyProtection="1">
      <alignment horizontal="center" vertical="top" wrapText="1"/>
      <protection hidden="1"/>
    </xf>
    <xf numFmtId="0" fontId="5" fillId="3" borderId="0" xfId="0" applyFont="1" applyFill="1" applyAlignment="1" applyProtection="1">
      <alignment horizontal="justify" wrapText="1"/>
      <protection hidden="1"/>
    </xf>
    <xf numFmtId="0" fontId="5" fillId="3" borderId="0" xfId="0" applyFont="1" applyFill="1" applyAlignment="1" applyProtection="1">
      <alignment horizontal="left" wrapText="1"/>
      <protection hidden="1"/>
    </xf>
    <xf numFmtId="0" fontId="5" fillId="3" borderId="0" xfId="0" applyFont="1" applyFill="1" applyAlignment="1" applyProtection="1">
      <alignment horizontal="justify" vertical="top" wrapText="1"/>
      <protection hidden="1"/>
    </xf>
    <xf numFmtId="0" fontId="6" fillId="2" borderId="1"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left" vertical="top" wrapText="1"/>
      <protection hidden="1"/>
    </xf>
    <xf numFmtId="0" fontId="6" fillId="0" borderId="5"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5" fillId="0" borderId="1" xfId="0" applyFont="1" applyBorder="1" applyAlignment="1" applyProtection="1">
      <alignment horizontal="justify" vertical="center" wrapText="1"/>
      <protection hidden="1"/>
    </xf>
    <xf numFmtId="0" fontId="6" fillId="5" borderId="2" xfId="0" applyFont="1" applyFill="1" applyBorder="1" applyAlignment="1" applyProtection="1">
      <alignment horizontal="center" vertical="center" wrapText="1"/>
      <protection hidden="1"/>
    </xf>
    <xf numFmtId="0" fontId="6" fillId="5" borderId="3" xfId="0" applyFont="1" applyFill="1" applyBorder="1" applyAlignment="1" applyProtection="1">
      <alignment horizontal="center" vertical="center" wrapText="1"/>
      <protection hidden="1"/>
    </xf>
    <xf numFmtId="0" fontId="6" fillId="5" borderId="4" xfId="0" applyFont="1" applyFill="1" applyBorder="1" applyAlignment="1" applyProtection="1">
      <alignment horizontal="center" vertical="center" wrapText="1"/>
      <protection hidden="1"/>
    </xf>
    <xf numFmtId="0" fontId="6" fillId="6" borderId="1"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wrapText="1"/>
      <protection hidden="1"/>
    </xf>
    <xf numFmtId="0" fontId="5" fillId="0" borderId="1" xfId="0" applyFont="1" applyBorder="1" applyAlignment="1" applyProtection="1">
      <alignment horizontal="left" wrapText="1"/>
      <protection hidden="1"/>
    </xf>
    <xf numFmtId="0" fontId="5" fillId="0" borderId="1" xfId="0" applyFont="1" applyBorder="1" applyAlignment="1" applyProtection="1">
      <alignment horizontal="justify" wrapText="1"/>
      <protection hidden="1"/>
    </xf>
    <xf numFmtId="0" fontId="6" fillId="4" borderId="1" xfId="0" applyFont="1" applyFill="1" applyBorder="1" applyAlignment="1" applyProtection="1">
      <alignment horizontal="center" vertical="center" wrapText="1"/>
      <protection hidden="1"/>
    </xf>
    <xf numFmtId="0" fontId="6" fillId="7" borderId="1" xfId="0" applyFont="1" applyFill="1" applyBorder="1" applyAlignment="1" applyProtection="1">
      <alignment horizontal="center" vertical="center" wrapText="1"/>
      <protection hidden="1"/>
    </xf>
    <xf numFmtId="0" fontId="6" fillId="8" borderId="1" xfId="0" applyFont="1" applyFill="1" applyBorder="1" applyAlignment="1" applyProtection="1">
      <alignment horizontal="center" vertical="center" wrapText="1"/>
      <protection hidden="1"/>
    </xf>
    <xf numFmtId="0" fontId="6" fillId="9" borderId="1" xfId="0" applyFont="1" applyFill="1" applyBorder="1" applyAlignment="1" applyProtection="1">
      <alignment horizontal="center" vertical="center" wrapText="1"/>
      <protection hidden="1"/>
    </xf>
  </cellXfs>
  <cellStyles count="3">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76200</xdr:colOff>
      <xdr:row>0</xdr:row>
      <xdr:rowOff>742950</xdr:rowOff>
    </xdr:to>
    <xdr:pic>
      <xdr:nvPicPr>
        <xdr:cNvPr id="1027" name="Imagen 1">
          <a:extLst>
            <a:ext uri="{FF2B5EF4-FFF2-40B4-BE49-F238E27FC236}">
              <a16:creationId xmlns:a16="http://schemas.microsoft.com/office/drawing/2014/main" id="{1BE235EE-EB9A-43F0-B087-978471FCCC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usaquen.gov.co/tabla_archivos/107-registros-public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39"/>
  <sheetViews>
    <sheetView showGridLines="0" tabSelected="1" zoomScale="85" zoomScaleNormal="85" workbookViewId="0">
      <selection activeCell="H9" sqref="H9:K9"/>
    </sheetView>
  </sheetViews>
  <sheetFormatPr baseColWidth="10" defaultColWidth="10.85546875" defaultRowHeight="15" zeroHeight="1" x14ac:dyDescent="0.25"/>
  <cols>
    <col min="1" max="1" width="7.42578125" style="1" customWidth="1"/>
    <col min="2" max="2" width="25.5703125" style="1" customWidth="1"/>
    <col min="3" max="3" width="13.85546875" style="1" customWidth="1"/>
    <col min="4" max="4" width="44.28515625" style="1" bestFit="1" customWidth="1"/>
    <col min="5" max="5" width="15.5703125" style="1" customWidth="1"/>
    <col min="6" max="6" width="18.5703125" style="1" customWidth="1"/>
    <col min="7" max="7" width="15.85546875" style="1" customWidth="1"/>
    <col min="8" max="8" width="23.5703125" style="1" customWidth="1"/>
    <col min="9" max="9" width="8.140625" style="1" customWidth="1"/>
    <col min="10" max="10" width="18.42578125" style="1" customWidth="1"/>
    <col min="11" max="11" width="15.85546875" style="1" customWidth="1"/>
    <col min="12" max="15" width="7.28515625" style="1" customWidth="1"/>
    <col min="16" max="16" width="17.42578125" style="1" customWidth="1"/>
    <col min="17" max="21" width="17.85546875" style="1" customWidth="1"/>
    <col min="22" max="22" width="18.42578125" style="39" customWidth="1"/>
    <col min="23" max="23" width="16.5703125" style="39" customWidth="1"/>
    <col min="24" max="24" width="20.140625" style="39" customWidth="1"/>
    <col min="25" max="25" width="46" style="34" customWidth="1"/>
    <col min="26" max="26" width="25.5703125" style="52" customWidth="1"/>
    <col min="27" max="27" width="19.85546875" style="39" customWidth="1"/>
    <col min="28" max="29" width="16.5703125" style="39" customWidth="1"/>
    <col min="30" max="30" width="53.5703125" style="85" customWidth="1"/>
    <col min="31" max="31" width="24" style="85" customWidth="1"/>
    <col min="32" max="40" width="16.5703125" style="1" hidden="1" customWidth="1"/>
    <col min="41" max="41" width="23.140625" style="1" hidden="1" customWidth="1"/>
    <col min="42" max="43" width="16.5703125" style="39" customWidth="1"/>
    <col min="44" max="44" width="21.5703125" style="39" customWidth="1"/>
    <col min="45" max="45" width="52.7109375" style="34" customWidth="1"/>
    <col min="46" max="16384" width="10.85546875" style="1"/>
  </cols>
  <sheetData>
    <row r="1" spans="1:45" ht="61.5" customHeight="1" x14ac:dyDescent="0.25">
      <c r="A1" s="128" t="s">
        <v>0</v>
      </c>
      <c r="B1" s="129"/>
      <c r="C1" s="129"/>
      <c r="D1" s="129"/>
      <c r="E1" s="129"/>
      <c r="F1" s="129"/>
      <c r="G1" s="129"/>
      <c r="H1" s="129"/>
      <c r="I1" s="129"/>
      <c r="J1" s="129"/>
      <c r="K1" s="129"/>
      <c r="L1" s="130" t="s">
        <v>1</v>
      </c>
      <c r="M1" s="130"/>
      <c r="N1" s="130"/>
      <c r="O1" s="130"/>
      <c r="P1" s="130"/>
    </row>
    <row r="2" spans="1:45" s="2" customFormat="1" ht="23.45" customHeight="1" x14ac:dyDescent="0.25">
      <c r="A2" s="131" t="s">
        <v>2</v>
      </c>
      <c r="B2" s="132"/>
      <c r="C2" s="132"/>
      <c r="D2" s="132"/>
      <c r="E2" s="132"/>
      <c r="F2" s="132"/>
      <c r="G2" s="132"/>
      <c r="H2" s="132"/>
      <c r="I2" s="132"/>
      <c r="J2" s="132"/>
      <c r="K2" s="132"/>
      <c r="L2" s="132"/>
      <c r="M2" s="132"/>
      <c r="N2" s="132"/>
      <c r="O2" s="132"/>
      <c r="P2" s="132"/>
      <c r="V2" s="39"/>
      <c r="W2" s="39"/>
      <c r="X2" s="39"/>
      <c r="Y2" s="35"/>
      <c r="Z2" s="53"/>
      <c r="AA2" s="39"/>
      <c r="AB2" s="39"/>
      <c r="AC2" s="39"/>
      <c r="AD2" s="85"/>
      <c r="AE2" s="85"/>
      <c r="AP2" s="39"/>
      <c r="AQ2" s="39"/>
      <c r="AR2" s="39"/>
      <c r="AS2" s="35"/>
    </row>
    <row r="3" spans="1:45" x14ac:dyDescent="0.25"/>
    <row r="4" spans="1:45" ht="29.1" customHeight="1" x14ac:dyDescent="0.25">
      <c r="A4" s="127" t="s">
        <v>3</v>
      </c>
      <c r="B4" s="127"/>
      <c r="C4" s="130" t="s">
        <v>4</v>
      </c>
      <c r="D4" s="130"/>
      <c r="F4" s="127" t="s">
        <v>5</v>
      </c>
      <c r="G4" s="127"/>
      <c r="H4" s="127"/>
      <c r="I4" s="127"/>
      <c r="J4" s="127"/>
      <c r="K4" s="127"/>
    </row>
    <row r="5" spans="1:45" x14ac:dyDescent="0.25">
      <c r="A5" s="127"/>
      <c r="B5" s="127"/>
      <c r="C5" s="130"/>
      <c r="D5" s="130"/>
      <c r="F5" s="3" t="s">
        <v>6</v>
      </c>
      <c r="G5" s="3" t="s">
        <v>7</v>
      </c>
      <c r="H5" s="138" t="s">
        <v>8</v>
      </c>
      <c r="I5" s="138"/>
      <c r="J5" s="138"/>
      <c r="K5" s="138"/>
    </row>
    <row r="6" spans="1:45" ht="30" x14ac:dyDescent="0.25">
      <c r="A6" s="127"/>
      <c r="B6" s="127"/>
      <c r="C6" s="130"/>
      <c r="D6" s="130"/>
      <c r="F6" s="58">
        <v>1</v>
      </c>
      <c r="G6" s="60" t="s">
        <v>9</v>
      </c>
      <c r="H6" s="139" t="s">
        <v>10</v>
      </c>
      <c r="I6" s="139"/>
      <c r="J6" s="139"/>
      <c r="K6" s="139"/>
    </row>
    <row r="7" spans="1:45" ht="186.75" customHeight="1" x14ac:dyDescent="0.25">
      <c r="A7" s="127"/>
      <c r="B7" s="127"/>
      <c r="C7" s="130"/>
      <c r="D7" s="130"/>
      <c r="F7" s="58">
        <v>2</v>
      </c>
      <c r="G7" s="58" t="s">
        <v>11</v>
      </c>
      <c r="H7" s="140" t="s">
        <v>12</v>
      </c>
      <c r="I7" s="140"/>
      <c r="J7" s="140"/>
      <c r="K7" s="140"/>
    </row>
    <row r="8" spans="1:45" ht="70.5" customHeight="1" x14ac:dyDescent="0.25">
      <c r="A8" s="127"/>
      <c r="B8" s="127"/>
      <c r="C8" s="130"/>
      <c r="D8" s="130"/>
      <c r="F8" s="62">
        <v>3</v>
      </c>
      <c r="G8" s="62" t="s">
        <v>259</v>
      </c>
      <c r="H8" s="133" t="s">
        <v>264</v>
      </c>
      <c r="I8" s="133"/>
      <c r="J8" s="133"/>
      <c r="K8" s="133"/>
    </row>
    <row r="9" spans="1:45" s="122" customFormat="1" ht="70.5" customHeight="1" x14ac:dyDescent="0.25">
      <c r="A9" s="120"/>
      <c r="B9" s="120"/>
      <c r="C9" s="121"/>
      <c r="D9" s="121"/>
      <c r="F9" s="73">
        <v>4</v>
      </c>
      <c r="G9" s="73" t="s">
        <v>269</v>
      </c>
      <c r="H9" s="133" t="s">
        <v>270</v>
      </c>
      <c r="I9" s="133"/>
      <c r="J9" s="133"/>
      <c r="K9" s="133"/>
      <c r="V9" s="123"/>
      <c r="W9" s="123"/>
      <c r="X9" s="123"/>
      <c r="Y9" s="124"/>
      <c r="Z9" s="125"/>
      <c r="AA9" s="123"/>
      <c r="AB9" s="123"/>
      <c r="AC9" s="123"/>
      <c r="AD9" s="126"/>
      <c r="AE9" s="126"/>
      <c r="AP9" s="123"/>
      <c r="AQ9" s="123"/>
      <c r="AR9" s="123"/>
      <c r="AS9" s="124"/>
    </row>
    <row r="10" spans="1:45" x14ac:dyDescent="0.25"/>
    <row r="11" spans="1:45" ht="14.45" customHeight="1" x14ac:dyDescent="0.25">
      <c r="A11" s="127" t="s">
        <v>13</v>
      </c>
      <c r="B11" s="127"/>
      <c r="C11" s="127" t="s">
        <v>14</v>
      </c>
      <c r="D11" s="127" t="s">
        <v>15</v>
      </c>
      <c r="E11" s="127"/>
      <c r="F11" s="127"/>
      <c r="G11" s="127"/>
      <c r="H11" s="127"/>
      <c r="I11" s="127"/>
      <c r="J11" s="127"/>
      <c r="K11" s="127"/>
      <c r="L11" s="127"/>
      <c r="M11" s="127"/>
      <c r="N11" s="127"/>
      <c r="O11" s="127"/>
      <c r="P11" s="127"/>
      <c r="Q11" s="141" t="s">
        <v>16</v>
      </c>
      <c r="R11" s="141"/>
      <c r="S11" s="141"/>
      <c r="T11" s="141"/>
      <c r="U11" s="141"/>
      <c r="V11" s="137" t="s">
        <v>17</v>
      </c>
      <c r="W11" s="137"/>
      <c r="X11" s="137"/>
      <c r="Y11" s="137"/>
      <c r="Z11" s="137"/>
      <c r="AA11" s="142" t="s">
        <v>17</v>
      </c>
      <c r="AB11" s="142"/>
      <c r="AC11" s="142"/>
      <c r="AD11" s="142"/>
      <c r="AE11" s="142"/>
      <c r="AF11" s="143" t="s">
        <v>17</v>
      </c>
      <c r="AG11" s="143"/>
      <c r="AH11" s="143"/>
      <c r="AI11" s="143"/>
      <c r="AJ11" s="143"/>
      <c r="AK11" s="144" t="s">
        <v>17</v>
      </c>
      <c r="AL11" s="144"/>
      <c r="AM11" s="144"/>
      <c r="AN11" s="144"/>
      <c r="AO11" s="144"/>
      <c r="AP11" s="134" t="s">
        <v>18</v>
      </c>
      <c r="AQ11" s="135"/>
      <c r="AR11" s="135"/>
      <c r="AS11" s="136"/>
    </row>
    <row r="12" spans="1:45" ht="14.45" customHeight="1" x14ac:dyDescent="0.25">
      <c r="A12" s="127"/>
      <c r="B12" s="127"/>
      <c r="C12" s="127"/>
      <c r="D12" s="127"/>
      <c r="E12" s="127"/>
      <c r="F12" s="127"/>
      <c r="G12" s="127"/>
      <c r="H12" s="127"/>
      <c r="I12" s="127"/>
      <c r="J12" s="127"/>
      <c r="K12" s="127"/>
      <c r="L12" s="127"/>
      <c r="M12" s="127"/>
      <c r="N12" s="127"/>
      <c r="O12" s="127"/>
      <c r="P12" s="127"/>
      <c r="Q12" s="141"/>
      <c r="R12" s="141"/>
      <c r="S12" s="141"/>
      <c r="T12" s="141"/>
      <c r="U12" s="141"/>
      <c r="V12" s="137" t="s">
        <v>19</v>
      </c>
      <c r="W12" s="137"/>
      <c r="X12" s="137"/>
      <c r="Y12" s="137"/>
      <c r="Z12" s="137"/>
      <c r="AA12" s="142" t="s">
        <v>20</v>
      </c>
      <c r="AB12" s="142"/>
      <c r="AC12" s="142"/>
      <c r="AD12" s="142"/>
      <c r="AE12" s="142"/>
      <c r="AF12" s="143" t="s">
        <v>21</v>
      </c>
      <c r="AG12" s="143"/>
      <c r="AH12" s="143"/>
      <c r="AI12" s="143"/>
      <c r="AJ12" s="143"/>
      <c r="AK12" s="144" t="s">
        <v>22</v>
      </c>
      <c r="AL12" s="144"/>
      <c r="AM12" s="144"/>
      <c r="AN12" s="144"/>
      <c r="AO12" s="144"/>
      <c r="AP12" s="134" t="s">
        <v>23</v>
      </c>
      <c r="AQ12" s="135"/>
      <c r="AR12" s="135"/>
      <c r="AS12" s="136"/>
    </row>
    <row r="13" spans="1:45" ht="60" x14ac:dyDescent="0.25">
      <c r="A13" s="57" t="s">
        <v>24</v>
      </c>
      <c r="B13" s="57" t="s">
        <v>25</v>
      </c>
      <c r="C13" s="127"/>
      <c r="D13" s="57" t="s">
        <v>26</v>
      </c>
      <c r="E13" s="57" t="s">
        <v>27</v>
      </c>
      <c r="F13" s="57" t="s">
        <v>28</v>
      </c>
      <c r="G13" s="57" t="s">
        <v>29</v>
      </c>
      <c r="H13" s="57" t="s">
        <v>30</v>
      </c>
      <c r="I13" s="57" t="s">
        <v>31</v>
      </c>
      <c r="J13" s="57" t="s">
        <v>32</v>
      </c>
      <c r="K13" s="57" t="s">
        <v>33</v>
      </c>
      <c r="L13" s="57" t="s">
        <v>34</v>
      </c>
      <c r="M13" s="57" t="s">
        <v>35</v>
      </c>
      <c r="N13" s="57" t="s">
        <v>36</v>
      </c>
      <c r="O13" s="57" t="s">
        <v>37</v>
      </c>
      <c r="P13" s="57" t="s">
        <v>38</v>
      </c>
      <c r="Q13" s="61" t="s">
        <v>39</v>
      </c>
      <c r="R13" s="61" t="s">
        <v>40</v>
      </c>
      <c r="S13" s="61" t="s">
        <v>41</v>
      </c>
      <c r="T13" s="61" t="s">
        <v>42</v>
      </c>
      <c r="U13" s="61" t="s">
        <v>43</v>
      </c>
      <c r="V13" s="64" t="s">
        <v>44</v>
      </c>
      <c r="W13" s="64" t="s">
        <v>45</v>
      </c>
      <c r="X13" s="64" t="s">
        <v>46</v>
      </c>
      <c r="Y13" s="64" t="s">
        <v>47</v>
      </c>
      <c r="Z13" s="64" t="s">
        <v>48</v>
      </c>
      <c r="AA13" s="86" t="s">
        <v>44</v>
      </c>
      <c r="AB13" s="86" t="s">
        <v>45</v>
      </c>
      <c r="AC13" s="86" t="s">
        <v>46</v>
      </c>
      <c r="AD13" s="86" t="s">
        <v>47</v>
      </c>
      <c r="AE13" s="86" t="s">
        <v>48</v>
      </c>
      <c r="AF13" s="65" t="s">
        <v>44</v>
      </c>
      <c r="AG13" s="65" t="s">
        <v>45</v>
      </c>
      <c r="AH13" s="65" t="s">
        <v>46</v>
      </c>
      <c r="AI13" s="65" t="s">
        <v>47</v>
      </c>
      <c r="AJ13" s="65" t="s">
        <v>48</v>
      </c>
      <c r="AK13" s="66" t="s">
        <v>44</v>
      </c>
      <c r="AL13" s="66" t="s">
        <v>45</v>
      </c>
      <c r="AM13" s="66" t="s">
        <v>46</v>
      </c>
      <c r="AN13" s="66" t="s">
        <v>47</v>
      </c>
      <c r="AO13" s="66" t="s">
        <v>48</v>
      </c>
      <c r="AP13" s="27" t="s">
        <v>44</v>
      </c>
      <c r="AQ13" s="27" t="s">
        <v>45</v>
      </c>
      <c r="AR13" s="27" t="s">
        <v>46</v>
      </c>
      <c r="AS13" s="27" t="s">
        <v>49</v>
      </c>
    </row>
    <row r="14" spans="1:45" s="28" customFormat="1" ht="204" customHeight="1" x14ac:dyDescent="0.25">
      <c r="A14" s="59">
        <v>4</v>
      </c>
      <c r="B14" s="59" t="s">
        <v>50</v>
      </c>
      <c r="C14" s="59" t="s">
        <v>51</v>
      </c>
      <c r="D14" s="59" t="s">
        <v>52</v>
      </c>
      <c r="E14" s="4">
        <f t="shared" ref="E14:E30" si="0">+(5.55555555555556%*80%)/100%</f>
        <v>4.4444444444444481E-2</v>
      </c>
      <c r="F14" s="59" t="s">
        <v>53</v>
      </c>
      <c r="G14" s="59" t="s">
        <v>54</v>
      </c>
      <c r="H14" s="59" t="s">
        <v>55</v>
      </c>
      <c r="I14" s="5">
        <v>6.6000000000000003E-2</v>
      </c>
      <c r="J14" s="59" t="s">
        <v>56</v>
      </c>
      <c r="K14" s="59" t="s">
        <v>57</v>
      </c>
      <c r="L14" s="6">
        <v>0</v>
      </c>
      <c r="M14" s="6">
        <v>0.02</v>
      </c>
      <c r="N14" s="6">
        <v>0.06</v>
      </c>
      <c r="O14" s="6">
        <v>0.1</v>
      </c>
      <c r="P14" s="6">
        <v>0.1</v>
      </c>
      <c r="Q14" s="59" t="s">
        <v>58</v>
      </c>
      <c r="R14" s="59" t="s">
        <v>59</v>
      </c>
      <c r="S14" s="59" t="s">
        <v>60</v>
      </c>
      <c r="T14" s="59" t="s">
        <v>61</v>
      </c>
      <c r="U14" s="59" t="s">
        <v>62</v>
      </c>
      <c r="V14" s="40" t="s">
        <v>63</v>
      </c>
      <c r="W14" s="40" t="s">
        <v>63</v>
      </c>
      <c r="X14" s="40" t="s">
        <v>63</v>
      </c>
      <c r="Y14" s="36" t="s">
        <v>64</v>
      </c>
      <c r="Z14" s="6" t="s">
        <v>63</v>
      </c>
      <c r="AA14" s="40">
        <f>M14</f>
        <v>0.02</v>
      </c>
      <c r="AB14" s="87">
        <v>0.02</v>
      </c>
      <c r="AC14" s="55">
        <f>IF(AB14/AA14&gt;100%,100%,AB14/AA14)</f>
        <v>1</v>
      </c>
      <c r="AD14" s="38" t="s">
        <v>220</v>
      </c>
      <c r="AE14" s="38" t="s">
        <v>221</v>
      </c>
      <c r="AF14" s="26">
        <f>N14</f>
        <v>0.06</v>
      </c>
      <c r="AG14" s="54"/>
      <c r="AH14" s="55">
        <f>IF(AG14/AF14&gt;100%,100%,AG14/AF14)</f>
        <v>0</v>
      </c>
      <c r="AI14" s="63"/>
      <c r="AJ14" s="63"/>
      <c r="AK14" s="26">
        <f>O14</f>
        <v>0.1</v>
      </c>
      <c r="AL14" s="54"/>
      <c r="AM14" s="55">
        <f>IF(AL14/AK14&gt;100%,100%,AL14/AK14)</f>
        <v>0</v>
      </c>
      <c r="AN14" s="63"/>
      <c r="AO14" s="63"/>
      <c r="AP14" s="40">
        <f>P14</f>
        <v>0.1</v>
      </c>
      <c r="AQ14" s="40">
        <v>0.02</v>
      </c>
      <c r="AR14" s="49">
        <f>IF(AQ14/AP14&gt;100%,100%,AQ14/AP14)</f>
        <v>0.19999999999999998</v>
      </c>
      <c r="AS14" s="38" t="s">
        <v>220</v>
      </c>
    </row>
    <row r="15" spans="1:45" s="28" customFormat="1" ht="120" x14ac:dyDescent="0.25">
      <c r="A15" s="59">
        <v>4</v>
      </c>
      <c r="B15" s="59" t="s">
        <v>50</v>
      </c>
      <c r="C15" s="59" t="s">
        <v>51</v>
      </c>
      <c r="D15" s="59" t="s">
        <v>65</v>
      </c>
      <c r="E15" s="4">
        <f t="shared" si="0"/>
        <v>4.4444444444444481E-2</v>
      </c>
      <c r="F15" s="59" t="s">
        <v>53</v>
      </c>
      <c r="G15" s="59" t="s">
        <v>66</v>
      </c>
      <c r="H15" s="59" t="s">
        <v>67</v>
      </c>
      <c r="I15" s="59" t="s">
        <v>68</v>
      </c>
      <c r="J15" s="59" t="s">
        <v>69</v>
      </c>
      <c r="K15" s="59" t="s">
        <v>57</v>
      </c>
      <c r="L15" s="6">
        <v>0</v>
      </c>
      <c r="M15" s="6">
        <v>0</v>
      </c>
      <c r="N15" s="6">
        <v>0</v>
      </c>
      <c r="O15" s="6">
        <v>0.15</v>
      </c>
      <c r="P15" s="6">
        <v>0.15</v>
      </c>
      <c r="Q15" s="59" t="s">
        <v>58</v>
      </c>
      <c r="R15" s="59" t="s">
        <v>70</v>
      </c>
      <c r="S15" s="59" t="s">
        <v>71</v>
      </c>
      <c r="T15" s="59" t="s">
        <v>61</v>
      </c>
      <c r="U15" s="59" t="s">
        <v>72</v>
      </c>
      <c r="V15" s="40" t="s">
        <v>63</v>
      </c>
      <c r="W15" s="40" t="s">
        <v>63</v>
      </c>
      <c r="X15" s="40" t="s">
        <v>63</v>
      </c>
      <c r="Y15" s="36" t="s">
        <v>64</v>
      </c>
      <c r="Z15" s="6" t="s">
        <v>63</v>
      </c>
      <c r="AA15" s="40" t="s">
        <v>63</v>
      </c>
      <c r="AB15" s="40" t="s">
        <v>63</v>
      </c>
      <c r="AC15" s="40" t="s">
        <v>63</v>
      </c>
      <c r="AD15" s="88" t="s">
        <v>222</v>
      </c>
      <c r="AE15" s="88" t="s">
        <v>63</v>
      </c>
      <c r="AF15" s="26">
        <f t="shared" ref="AF15:AF37" si="1">N15</f>
        <v>0</v>
      </c>
      <c r="AG15" s="54">
        <v>0</v>
      </c>
      <c r="AH15" s="55" t="e">
        <f>IF(AG15/AF15&gt;100%,100%,AG15/AF15)</f>
        <v>#DIV/0!</v>
      </c>
      <c r="AI15" s="63"/>
      <c r="AJ15" s="63"/>
      <c r="AK15" s="26">
        <f t="shared" ref="AK15:AK37" si="2">O15</f>
        <v>0.15</v>
      </c>
      <c r="AL15" s="54">
        <v>0</v>
      </c>
      <c r="AM15" s="55">
        <f>IF(AL15/AK15&gt;100%,100%,AL15/AK15)</f>
        <v>0</v>
      </c>
      <c r="AN15" s="63"/>
      <c r="AO15" s="63"/>
      <c r="AP15" s="40">
        <f>P15</f>
        <v>0.15</v>
      </c>
      <c r="AQ15" s="40">
        <v>0</v>
      </c>
      <c r="AR15" s="49">
        <f t="shared" ref="AR15:AR31" si="3">IF(AQ15/AP15&gt;100%,100%,AQ15/AP15)</f>
        <v>0</v>
      </c>
      <c r="AS15" s="36" t="s">
        <v>64</v>
      </c>
    </row>
    <row r="16" spans="1:45" s="84" customFormat="1" ht="165" x14ac:dyDescent="0.25">
      <c r="A16" s="8">
        <v>4</v>
      </c>
      <c r="B16" s="8" t="s">
        <v>50</v>
      </c>
      <c r="C16" s="8" t="s">
        <v>51</v>
      </c>
      <c r="D16" s="8" t="s">
        <v>263</v>
      </c>
      <c r="E16" s="74">
        <f t="shared" si="0"/>
        <v>4.4444444444444481E-2</v>
      </c>
      <c r="F16" s="8" t="s">
        <v>73</v>
      </c>
      <c r="G16" s="8" t="s">
        <v>74</v>
      </c>
      <c r="H16" s="8" t="s">
        <v>75</v>
      </c>
      <c r="I16" s="8" t="s">
        <v>68</v>
      </c>
      <c r="J16" s="8" t="s">
        <v>56</v>
      </c>
      <c r="K16" s="8" t="s">
        <v>57</v>
      </c>
      <c r="L16" s="75">
        <v>0.05</v>
      </c>
      <c r="M16" s="75">
        <v>0.4</v>
      </c>
      <c r="N16" s="75">
        <v>0.8</v>
      </c>
      <c r="O16" s="75">
        <v>1</v>
      </c>
      <c r="P16" s="75">
        <v>1</v>
      </c>
      <c r="Q16" s="8" t="s">
        <v>58</v>
      </c>
      <c r="R16" s="8" t="s">
        <v>76</v>
      </c>
      <c r="S16" s="8" t="s">
        <v>77</v>
      </c>
      <c r="T16" s="8" t="s">
        <v>61</v>
      </c>
      <c r="U16" s="8" t="s">
        <v>78</v>
      </c>
      <c r="V16" s="76">
        <f t="shared" ref="V16:V31" si="4">L16</f>
        <v>0.05</v>
      </c>
      <c r="W16" s="77">
        <v>0</v>
      </c>
      <c r="X16" s="77">
        <v>0</v>
      </c>
      <c r="Y16" s="78" t="s">
        <v>79</v>
      </c>
      <c r="Z16" s="79" t="s">
        <v>80</v>
      </c>
      <c r="AA16" s="76">
        <f t="shared" ref="AA16:AA37" si="5">M16</f>
        <v>0.4</v>
      </c>
      <c r="AB16" s="82">
        <v>0.1053</v>
      </c>
      <c r="AC16" s="82">
        <f>IF(AB16/AA16&gt;100%,100%,AB16/AA16)</f>
        <v>0.26324999999999998</v>
      </c>
      <c r="AD16" s="89" t="s">
        <v>261</v>
      </c>
      <c r="AE16" s="89" t="s">
        <v>262</v>
      </c>
      <c r="AF16" s="80">
        <f t="shared" si="1"/>
        <v>0.8</v>
      </c>
      <c r="AG16" s="81"/>
      <c r="AH16" s="82">
        <f t="shared" ref="AH16:AH30" si="6">IF(AG16/AF16&gt;100%,100%,AG16/AF16)</f>
        <v>0</v>
      </c>
      <c r="AI16" s="8"/>
      <c r="AJ16" s="8"/>
      <c r="AK16" s="80">
        <f t="shared" si="2"/>
        <v>1</v>
      </c>
      <c r="AL16" s="81"/>
      <c r="AM16" s="82">
        <f t="shared" ref="AM16:AM30" si="7">IF(AL16/AK16&gt;100%,100%,AL16/AK16)</f>
        <v>0</v>
      </c>
      <c r="AN16" s="8"/>
      <c r="AO16" s="8"/>
      <c r="AP16" s="76">
        <f t="shared" ref="AP16:AP37" si="8">P16</f>
        <v>1</v>
      </c>
      <c r="AQ16" s="83">
        <v>0.1053</v>
      </c>
      <c r="AR16" s="83">
        <f t="shared" si="3"/>
        <v>0.1053</v>
      </c>
      <c r="AS16" s="89" t="s">
        <v>261</v>
      </c>
    </row>
    <row r="17" spans="1:45" s="28" customFormat="1" ht="90" x14ac:dyDescent="0.25">
      <c r="A17" s="59">
        <v>4</v>
      </c>
      <c r="B17" s="59" t="s">
        <v>50</v>
      </c>
      <c r="C17" s="59" t="s">
        <v>81</v>
      </c>
      <c r="D17" s="59" t="s">
        <v>82</v>
      </c>
      <c r="E17" s="4">
        <f t="shared" si="0"/>
        <v>4.4444444444444481E-2</v>
      </c>
      <c r="F17" s="59" t="s">
        <v>53</v>
      </c>
      <c r="G17" s="59" t="s">
        <v>83</v>
      </c>
      <c r="H17" s="59" t="s">
        <v>84</v>
      </c>
      <c r="I17" s="6">
        <v>0.5</v>
      </c>
      <c r="J17" s="59" t="s">
        <v>56</v>
      </c>
      <c r="K17" s="59" t="s">
        <v>57</v>
      </c>
      <c r="L17" s="6">
        <v>0.15</v>
      </c>
      <c r="M17" s="6">
        <v>0.3</v>
      </c>
      <c r="N17" s="7">
        <v>0.45</v>
      </c>
      <c r="O17" s="7">
        <v>0.6</v>
      </c>
      <c r="P17" s="6">
        <v>0.6</v>
      </c>
      <c r="Q17" s="59" t="s">
        <v>85</v>
      </c>
      <c r="R17" s="59" t="s">
        <v>86</v>
      </c>
      <c r="S17" s="59" t="s">
        <v>87</v>
      </c>
      <c r="T17" s="59" t="s">
        <v>61</v>
      </c>
      <c r="U17" s="59" t="s">
        <v>88</v>
      </c>
      <c r="V17" s="40">
        <f t="shared" si="4"/>
        <v>0.15</v>
      </c>
      <c r="W17" s="42">
        <v>0.33939999999999998</v>
      </c>
      <c r="X17" s="41">
        <v>1</v>
      </c>
      <c r="Y17" s="36" t="s">
        <v>89</v>
      </c>
      <c r="Z17" s="33" t="s">
        <v>89</v>
      </c>
      <c r="AA17" s="40">
        <f t="shared" si="5"/>
        <v>0.3</v>
      </c>
      <c r="AB17" s="55">
        <v>0.53939999999999999</v>
      </c>
      <c r="AC17" s="55">
        <f t="shared" ref="AC17:AC27" si="9">IF(AB17/AA17&gt;100%,100%,AB17/AA17)</f>
        <v>1</v>
      </c>
      <c r="AD17" s="36" t="s">
        <v>224</v>
      </c>
      <c r="AE17" s="36" t="s">
        <v>223</v>
      </c>
      <c r="AF17" s="26">
        <f t="shared" si="1"/>
        <v>0.45</v>
      </c>
      <c r="AG17" s="54"/>
      <c r="AH17" s="55">
        <f t="shared" si="6"/>
        <v>0</v>
      </c>
      <c r="AI17" s="63"/>
      <c r="AJ17" s="63"/>
      <c r="AK17" s="26">
        <f t="shared" si="2"/>
        <v>0.6</v>
      </c>
      <c r="AL17" s="54"/>
      <c r="AM17" s="55">
        <f t="shared" si="7"/>
        <v>0</v>
      </c>
      <c r="AN17" s="63"/>
      <c r="AO17" s="63"/>
      <c r="AP17" s="40">
        <f t="shared" si="8"/>
        <v>0.6</v>
      </c>
      <c r="AQ17" s="49">
        <v>0.53939999999999999</v>
      </c>
      <c r="AR17" s="49">
        <f t="shared" si="3"/>
        <v>0.89900000000000002</v>
      </c>
      <c r="AS17" s="36" t="s">
        <v>225</v>
      </c>
    </row>
    <row r="18" spans="1:45" s="28" customFormat="1" ht="105" x14ac:dyDescent="0.25">
      <c r="A18" s="59">
        <v>4</v>
      </c>
      <c r="B18" s="59" t="s">
        <v>50</v>
      </c>
      <c r="C18" s="59" t="s">
        <v>81</v>
      </c>
      <c r="D18" s="59" t="s">
        <v>90</v>
      </c>
      <c r="E18" s="4">
        <f t="shared" si="0"/>
        <v>4.4444444444444481E-2</v>
      </c>
      <c r="F18" s="59" t="s">
        <v>53</v>
      </c>
      <c r="G18" s="59" t="s">
        <v>91</v>
      </c>
      <c r="H18" s="59" t="s">
        <v>92</v>
      </c>
      <c r="I18" s="6">
        <v>0.6</v>
      </c>
      <c r="J18" s="59" t="s">
        <v>56</v>
      </c>
      <c r="K18" s="59" t="s">
        <v>57</v>
      </c>
      <c r="L18" s="6">
        <v>0.15</v>
      </c>
      <c r="M18" s="6">
        <v>0.3</v>
      </c>
      <c r="N18" s="7">
        <v>0.45</v>
      </c>
      <c r="O18" s="7">
        <v>0.6</v>
      </c>
      <c r="P18" s="6">
        <v>0.6</v>
      </c>
      <c r="Q18" s="59" t="s">
        <v>85</v>
      </c>
      <c r="R18" s="59" t="s">
        <v>86</v>
      </c>
      <c r="S18" s="59" t="s">
        <v>87</v>
      </c>
      <c r="T18" s="59" t="s">
        <v>61</v>
      </c>
      <c r="U18" s="59" t="s">
        <v>88</v>
      </c>
      <c r="V18" s="40">
        <f t="shared" si="4"/>
        <v>0.15</v>
      </c>
      <c r="W18" s="42">
        <v>0.58989999999999998</v>
      </c>
      <c r="X18" s="41">
        <v>1</v>
      </c>
      <c r="Y18" s="36" t="s">
        <v>89</v>
      </c>
      <c r="Z18" s="33" t="s">
        <v>89</v>
      </c>
      <c r="AA18" s="40">
        <f t="shared" si="5"/>
        <v>0.3</v>
      </c>
      <c r="AB18" s="55">
        <v>0.61419999999999997</v>
      </c>
      <c r="AC18" s="55">
        <f t="shared" si="9"/>
        <v>1</v>
      </c>
      <c r="AD18" s="36" t="s">
        <v>226</v>
      </c>
      <c r="AE18" s="36" t="s">
        <v>223</v>
      </c>
      <c r="AF18" s="26">
        <f t="shared" si="1"/>
        <v>0.45</v>
      </c>
      <c r="AG18" s="54"/>
      <c r="AH18" s="55">
        <f t="shared" si="6"/>
        <v>0</v>
      </c>
      <c r="AI18" s="63"/>
      <c r="AJ18" s="63"/>
      <c r="AK18" s="26">
        <f t="shared" si="2"/>
        <v>0.6</v>
      </c>
      <c r="AL18" s="54"/>
      <c r="AM18" s="55">
        <f t="shared" si="7"/>
        <v>0</v>
      </c>
      <c r="AN18" s="63"/>
      <c r="AO18" s="63"/>
      <c r="AP18" s="40">
        <f t="shared" si="8"/>
        <v>0.6</v>
      </c>
      <c r="AQ18" s="49">
        <v>0.61419999999999997</v>
      </c>
      <c r="AR18" s="49">
        <f t="shared" si="3"/>
        <v>1</v>
      </c>
      <c r="AS18" s="36" t="s">
        <v>227</v>
      </c>
    </row>
    <row r="19" spans="1:45" s="28" customFormat="1" ht="90" x14ac:dyDescent="0.25">
      <c r="A19" s="59">
        <v>4</v>
      </c>
      <c r="B19" s="59" t="s">
        <v>50</v>
      </c>
      <c r="C19" s="59" t="s">
        <v>81</v>
      </c>
      <c r="D19" s="59" t="s">
        <v>93</v>
      </c>
      <c r="E19" s="4">
        <f t="shared" si="0"/>
        <v>4.4444444444444481E-2</v>
      </c>
      <c r="F19" s="59" t="s">
        <v>73</v>
      </c>
      <c r="G19" s="59" t="s">
        <v>94</v>
      </c>
      <c r="H19" s="59" t="s">
        <v>95</v>
      </c>
      <c r="I19" s="59"/>
      <c r="J19" s="59" t="s">
        <v>56</v>
      </c>
      <c r="K19" s="59" t="s">
        <v>57</v>
      </c>
      <c r="L19" s="6">
        <v>0.1</v>
      </c>
      <c r="M19" s="6">
        <v>0.25</v>
      </c>
      <c r="N19" s="6">
        <v>0.6</v>
      </c>
      <c r="O19" s="6">
        <v>0.95</v>
      </c>
      <c r="P19" s="6">
        <v>0.95</v>
      </c>
      <c r="Q19" s="59" t="s">
        <v>85</v>
      </c>
      <c r="R19" s="59" t="s">
        <v>86</v>
      </c>
      <c r="S19" s="59" t="s">
        <v>87</v>
      </c>
      <c r="T19" s="59" t="s">
        <v>61</v>
      </c>
      <c r="U19" s="59" t="s">
        <v>96</v>
      </c>
      <c r="V19" s="40">
        <f t="shared" si="4"/>
        <v>0.1</v>
      </c>
      <c r="W19" s="41">
        <v>0.33</v>
      </c>
      <c r="X19" s="41">
        <v>1</v>
      </c>
      <c r="Y19" s="36" t="s">
        <v>89</v>
      </c>
      <c r="Z19" s="33" t="s">
        <v>89</v>
      </c>
      <c r="AA19" s="40">
        <f t="shared" si="5"/>
        <v>0.25</v>
      </c>
      <c r="AB19" s="55">
        <v>0.54120000000000001</v>
      </c>
      <c r="AC19" s="55">
        <f t="shared" si="9"/>
        <v>1</v>
      </c>
      <c r="AD19" s="36" t="s">
        <v>228</v>
      </c>
      <c r="AE19" s="36" t="s">
        <v>223</v>
      </c>
      <c r="AF19" s="26">
        <f t="shared" si="1"/>
        <v>0.6</v>
      </c>
      <c r="AG19" s="54"/>
      <c r="AH19" s="55">
        <f t="shared" si="6"/>
        <v>0</v>
      </c>
      <c r="AI19" s="63"/>
      <c r="AJ19" s="63"/>
      <c r="AK19" s="26">
        <f t="shared" si="2"/>
        <v>0.95</v>
      </c>
      <c r="AL19" s="54"/>
      <c r="AM19" s="55">
        <f t="shared" si="7"/>
        <v>0</v>
      </c>
      <c r="AN19" s="63"/>
      <c r="AO19" s="63"/>
      <c r="AP19" s="40">
        <f t="shared" si="8"/>
        <v>0.95</v>
      </c>
      <c r="AQ19" s="49">
        <v>0.54120000000000001</v>
      </c>
      <c r="AR19" s="49">
        <f t="shared" si="3"/>
        <v>0.56968421052631579</v>
      </c>
      <c r="AS19" s="36" t="s">
        <v>229</v>
      </c>
    </row>
    <row r="20" spans="1:45" s="28" customFormat="1" ht="90" x14ac:dyDescent="0.25">
      <c r="A20" s="59">
        <v>4</v>
      </c>
      <c r="B20" s="59" t="s">
        <v>50</v>
      </c>
      <c r="C20" s="59" t="s">
        <v>81</v>
      </c>
      <c r="D20" s="59" t="s">
        <v>97</v>
      </c>
      <c r="E20" s="4">
        <f t="shared" si="0"/>
        <v>4.4444444444444481E-2</v>
      </c>
      <c r="F20" s="59" t="s">
        <v>53</v>
      </c>
      <c r="G20" s="59" t="s">
        <v>98</v>
      </c>
      <c r="H20" s="59" t="s">
        <v>99</v>
      </c>
      <c r="I20" s="59"/>
      <c r="J20" s="59" t="s">
        <v>56</v>
      </c>
      <c r="K20" s="59" t="s">
        <v>57</v>
      </c>
      <c r="L20" s="6">
        <v>0.02</v>
      </c>
      <c r="M20" s="6">
        <v>0.1</v>
      </c>
      <c r="N20" s="6">
        <v>0.2</v>
      </c>
      <c r="O20" s="6">
        <v>0.4</v>
      </c>
      <c r="P20" s="6">
        <v>0.4</v>
      </c>
      <c r="Q20" s="59" t="s">
        <v>85</v>
      </c>
      <c r="R20" s="59" t="s">
        <v>86</v>
      </c>
      <c r="S20" s="59" t="s">
        <v>87</v>
      </c>
      <c r="T20" s="59" t="s">
        <v>61</v>
      </c>
      <c r="U20" s="59" t="s">
        <v>96</v>
      </c>
      <c r="V20" s="40">
        <f t="shared" si="4"/>
        <v>0.02</v>
      </c>
      <c r="W20" s="41">
        <v>0.12</v>
      </c>
      <c r="X20" s="41">
        <v>1</v>
      </c>
      <c r="Y20" s="36" t="s">
        <v>89</v>
      </c>
      <c r="Z20" s="33" t="s">
        <v>89</v>
      </c>
      <c r="AA20" s="40">
        <f t="shared" si="5"/>
        <v>0.1</v>
      </c>
      <c r="AB20" s="55">
        <v>0.2387</v>
      </c>
      <c r="AC20" s="55">
        <f t="shared" si="9"/>
        <v>1</v>
      </c>
      <c r="AD20" s="36" t="s">
        <v>230</v>
      </c>
      <c r="AE20" s="36" t="s">
        <v>223</v>
      </c>
      <c r="AF20" s="26">
        <f t="shared" si="1"/>
        <v>0.2</v>
      </c>
      <c r="AG20" s="54"/>
      <c r="AH20" s="55">
        <f t="shared" si="6"/>
        <v>0</v>
      </c>
      <c r="AI20" s="63"/>
      <c r="AJ20" s="63"/>
      <c r="AK20" s="26">
        <f t="shared" si="2"/>
        <v>0.4</v>
      </c>
      <c r="AL20" s="54"/>
      <c r="AM20" s="55">
        <f t="shared" si="7"/>
        <v>0</v>
      </c>
      <c r="AN20" s="63"/>
      <c r="AO20" s="63"/>
      <c r="AP20" s="40">
        <f t="shared" si="8"/>
        <v>0.4</v>
      </c>
      <c r="AQ20" s="49">
        <v>0.2387</v>
      </c>
      <c r="AR20" s="49">
        <f t="shared" si="3"/>
        <v>0.59675</v>
      </c>
      <c r="AS20" s="36" t="s">
        <v>230</v>
      </c>
    </row>
    <row r="21" spans="1:45" s="28" customFormat="1" ht="90" x14ac:dyDescent="0.25">
      <c r="A21" s="59">
        <v>4</v>
      </c>
      <c r="B21" s="59" t="s">
        <v>50</v>
      </c>
      <c r="C21" s="59" t="s">
        <v>81</v>
      </c>
      <c r="D21" s="59" t="s">
        <v>100</v>
      </c>
      <c r="E21" s="4">
        <f t="shared" si="0"/>
        <v>4.4444444444444481E-2</v>
      </c>
      <c r="F21" s="59" t="s">
        <v>73</v>
      </c>
      <c r="G21" s="59" t="s">
        <v>101</v>
      </c>
      <c r="H21" s="59" t="s">
        <v>102</v>
      </c>
      <c r="I21" s="59"/>
      <c r="J21" s="59" t="s">
        <v>69</v>
      </c>
      <c r="K21" s="59" t="s">
        <v>57</v>
      </c>
      <c r="L21" s="6">
        <v>0.95</v>
      </c>
      <c r="M21" s="6">
        <v>0.95</v>
      </c>
      <c r="N21" s="6">
        <v>0.95</v>
      </c>
      <c r="O21" s="6">
        <v>0.95</v>
      </c>
      <c r="P21" s="6">
        <v>0.95</v>
      </c>
      <c r="Q21" s="59" t="s">
        <v>85</v>
      </c>
      <c r="R21" s="59" t="s">
        <v>86</v>
      </c>
      <c r="S21" s="59" t="s">
        <v>103</v>
      </c>
      <c r="T21" s="59" t="s">
        <v>61</v>
      </c>
      <c r="U21" s="8" t="s">
        <v>104</v>
      </c>
      <c r="V21" s="40">
        <f t="shared" si="4"/>
        <v>0.95</v>
      </c>
      <c r="W21" s="42">
        <v>0.83299999999999996</v>
      </c>
      <c r="X21" s="42">
        <f>W21/V21</f>
        <v>0.87684210526315787</v>
      </c>
      <c r="Y21" s="36" t="s">
        <v>89</v>
      </c>
      <c r="Z21" s="33" t="s">
        <v>89</v>
      </c>
      <c r="AA21" s="40">
        <f t="shared" si="5"/>
        <v>0.95</v>
      </c>
      <c r="AB21" s="55">
        <v>0.85319999999999996</v>
      </c>
      <c r="AC21" s="55">
        <f t="shared" si="9"/>
        <v>0.89810526315789474</v>
      </c>
      <c r="AD21" s="90" t="s">
        <v>231</v>
      </c>
      <c r="AE21" s="90" t="s">
        <v>223</v>
      </c>
      <c r="AF21" s="26">
        <f t="shared" si="1"/>
        <v>0.95</v>
      </c>
      <c r="AG21" s="54"/>
      <c r="AH21" s="55">
        <f t="shared" si="6"/>
        <v>0</v>
      </c>
      <c r="AI21" s="63"/>
      <c r="AJ21" s="63"/>
      <c r="AK21" s="26">
        <f t="shared" si="2"/>
        <v>0.95</v>
      </c>
      <c r="AL21" s="54"/>
      <c r="AM21" s="55">
        <f t="shared" si="7"/>
        <v>0</v>
      </c>
      <c r="AN21" s="63"/>
      <c r="AO21" s="63"/>
      <c r="AP21" s="40">
        <f t="shared" si="8"/>
        <v>0.95</v>
      </c>
      <c r="AQ21" s="50">
        <f>(83.3%*25%)+(85.32%*25%)</f>
        <v>0.42154999999999998</v>
      </c>
      <c r="AR21" s="49">
        <f t="shared" si="3"/>
        <v>0.44373684210526315</v>
      </c>
      <c r="AS21" s="38" t="s">
        <v>232</v>
      </c>
    </row>
    <row r="22" spans="1:45" s="28" customFormat="1" ht="90" x14ac:dyDescent="0.25">
      <c r="A22" s="59">
        <v>4</v>
      </c>
      <c r="B22" s="59" t="s">
        <v>50</v>
      </c>
      <c r="C22" s="59" t="s">
        <v>81</v>
      </c>
      <c r="D22" s="59" t="s">
        <v>105</v>
      </c>
      <c r="E22" s="4">
        <f t="shared" si="0"/>
        <v>4.4444444444444481E-2</v>
      </c>
      <c r="F22" s="59" t="s">
        <v>53</v>
      </c>
      <c r="G22" s="59" t="s">
        <v>106</v>
      </c>
      <c r="H22" s="59" t="s">
        <v>107</v>
      </c>
      <c r="I22" s="59"/>
      <c r="J22" s="59" t="s">
        <v>69</v>
      </c>
      <c r="K22" s="59" t="s">
        <v>57</v>
      </c>
      <c r="L22" s="6">
        <v>1</v>
      </c>
      <c r="M22" s="6">
        <v>1</v>
      </c>
      <c r="N22" s="6">
        <v>1</v>
      </c>
      <c r="O22" s="6">
        <v>1</v>
      </c>
      <c r="P22" s="6">
        <v>1</v>
      </c>
      <c r="Q22" s="59" t="s">
        <v>85</v>
      </c>
      <c r="R22" s="8" t="s">
        <v>86</v>
      </c>
      <c r="S22" s="8" t="s">
        <v>108</v>
      </c>
      <c r="T22" s="8" t="s">
        <v>61</v>
      </c>
      <c r="U22" s="8" t="s">
        <v>109</v>
      </c>
      <c r="V22" s="40">
        <f t="shared" si="4"/>
        <v>1</v>
      </c>
      <c r="W22" s="41">
        <v>0.4</v>
      </c>
      <c r="X22" s="42">
        <f>W22/V22</f>
        <v>0.4</v>
      </c>
      <c r="Y22" s="36" t="s">
        <v>89</v>
      </c>
      <c r="Z22" s="33" t="s">
        <v>89</v>
      </c>
      <c r="AA22" s="40">
        <f t="shared" si="5"/>
        <v>1</v>
      </c>
      <c r="AB22" s="91">
        <v>0.76690000000000003</v>
      </c>
      <c r="AC22" s="55">
        <f t="shared" si="9"/>
        <v>0.76690000000000003</v>
      </c>
      <c r="AD22" s="36" t="s">
        <v>233</v>
      </c>
      <c r="AE22" s="36" t="s">
        <v>223</v>
      </c>
      <c r="AF22" s="26">
        <f t="shared" si="1"/>
        <v>1</v>
      </c>
      <c r="AG22" s="54"/>
      <c r="AH22" s="55">
        <f t="shared" si="6"/>
        <v>0</v>
      </c>
      <c r="AI22" s="63"/>
      <c r="AJ22" s="63"/>
      <c r="AK22" s="26">
        <f t="shared" si="2"/>
        <v>1</v>
      </c>
      <c r="AL22" s="54"/>
      <c r="AM22" s="55">
        <f t="shared" si="7"/>
        <v>0</v>
      </c>
      <c r="AN22" s="63"/>
      <c r="AO22" s="63"/>
      <c r="AP22" s="40">
        <f t="shared" si="8"/>
        <v>1</v>
      </c>
      <c r="AQ22" s="50">
        <f>(40%*25%)+(76.69%*25%)</f>
        <v>0.29172500000000001</v>
      </c>
      <c r="AR22" s="49">
        <f t="shared" si="3"/>
        <v>0.29172500000000001</v>
      </c>
      <c r="AS22" s="38" t="s">
        <v>234</v>
      </c>
    </row>
    <row r="23" spans="1:45" s="28" customFormat="1" ht="135" x14ac:dyDescent="0.25">
      <c r="A23" s="59">
        <v>4</v>
      </c>
      <c r="B23" s="59" t="s">
        <v>50</v>
      </c>
      <c r="C23" s="59" t="s">
        <v>81</v>
      </c>
      <c r="D23" s="59" t="s">
        <v>110</v>
      </c>
      <c r="E23" s="4">
        <f t="shared" si="0"/>
        <v>4.4444444444444481E-2</v>
      </c>
      <c r="F23" s="59" t="s">
        <v>53</v>
      </c>
      <c r="G23" s="59" t="s">
        <v>111</v>
      </c>
      <c r="H23" s="59" t="s">
        <v>112</v>
      </c>
      <c r="I23" s="59"/>
      <c r="J23" s="59" t="s">
        <v>69</v>
      </c>
      <c r="K23" s="59" t="s">
        <v>57</v>
      </c>
      <c r="L23" s="6">
        <v>0.95</v>
      </c>
      <c r="M23" s="6">
        <v>0.95</v>
      </c>
      <c r="N23" s="6">
        <v>0.95</v>
      </c>
      <c r="O23" s="6">
        <v>0.95</v>
      </c>
      <c r="P23" s="6">
        <v>0.95</v>
      </c>
      <c r="Q23" s="59" t="s">
        <v>85</v>
      </c>
      <c r="R23" s="59" t="s">
        <v>113</v>
      </c>
      <c r="S23" s="59" t="s">
        <v>114</v>
      </c>
      <c r="T23" s="59" t="s">
        <v>61</v>
      </c>
      <c r="U23" s="8" t="s">
        <v>114</v>
      </c>
      <c r="V23" s="40">
        <f t="shared" si="4"/>
        <v>0.95</v>
      </c>
      <c r="W23" s="41">
        <v>0</v>
      </c>
      <c r="X23" s="41">
        <v>0</v>
      </c>
      <c r="Y23" s="36" t="s">
        <v>115</v>
      </c>
      <c r="Z23" s="33" t="s">
        <v>116</v>
      </c>
      <c r="AA23" s="40">
        <f t="shared" si="5"/>
        <v>0.95</v>
      </c>
      <c r="AB23" s="92">
        <v>0.95</v>
      </c>
      <c r="AC23" s="55">
        <f t="shared" si="9"/>
        <v>1</v>
      </c>
      <c r="AD23" s="36" t="s">
        <v>265</v>
      </c>
      <c r="AE23" s="36" t="s">
        <v>266</v>
      </c>
      <c r="AF23" s="26">
        <f t="shared" si="1"/>
        <v>0.95</v>
      </c>
      <c r="AG23" s="54"/>
      <c r="AH23" s="55">
        <f t="shared" si="6"/>
        <v>0</v>
      </c>
      <c r="AI23" s="63"/>
      <c r="AJ23" s="63"/>
      <c r="AK23" s="26">
        <f t="shared" si="2"/>
        <v>0.95</v>
      </c>
      <c r="AL23" s="54"/>
      <c r="AM23" s="55">
        <f t="shared" si="7"/>
        <v>0</v>
      </c>
      <c r="AN23" s="63"/>
      <c r="AO23" s="63"/>
      <c r="AP23" s="40">
        <f t="shared" si="8"/>
        <v>0.95</v>
      </c>
      <c r="AQ23" s="40">
        <f>(0%*25%)+(95%*25%)</f>
        <v>0.23749999999999999</v>
      </c>
      <c r="AR23" s="49">
        <f t="shared" si="3"/>
        <v>0.25</v>
      </c>
      <c r="AS23" s="36" t="s">
        <v>267</v>
      </c>
    </row>
    <row r="24" spans="1:45" s="28" customFormat="1" ht="75" x14ac:dyDescent="0.25">
      <c r="A24" s="59">
        <v>4</v>
      </c>
      <c r="B24" s="59" t="s">
        <v>50</v>
      </c>
      <c r="C24" s="59" t="s">
        <v>117</v>
      </c>
      <c r="D24" s="59" t="s">
        <v>118</v>
      </c>
      <c r="E24" s="4">
        <f t="shared" si="0"/>
        <v>4.4444444444444481E-2</v>
      </c>
      <c r="F24" s="59" t="s">
        <v>73</v>
      </c>
      <c r="G24" s="59" t="s">
        <v>119</v>
      </c>
      <c r="H24" s="59" t="s">
        <v>120</v>
      </c>
      <c r="I24" s="59"/>
      <c r="J24" s="59" t="s">
        <v>121</v>
      </c>
      <c r="K24" s="59" t="s">
        <v>122</v>
      </c>
      <c r="L24" s="9">
        <v>2400</v>
      </c>
      <c r="M24" s="9">
        <v>2400</v>
      </c>
      <c r="N24" s="9">
        <v>2400</v>
      </c>
      <c r="O24" s="9">
        <v>2400</v>
      </c>
      <c r="P24" s="10">
        <f>SUM(L24:O24)</f>
        <v>9600</v>
      </c>
      <c r="Q24" s="59" t="s">
        <v>85</v>
      </c>
      <c r="R24" s="59" t="s">
        <v>123</v>
      </c>
      <c r="S24" s="59" t="s">
        <v>124</v>
      </c>
      <c r="T24" s="59" t="s">
        <v>61</v>
      </c>
      <c r="U24" s="59" t="s">
        <v>124</v>
      </c>
      <c r="V24" s="43">
        <f t="shared" si="4"/>
        <v>2400</v>
      </c>
      <c r="W24" s="44">
        <v>6614</v>
      </c>
      <c r="X24" s="41">
        <v>1</v>
      </c>
      <c r="Y24" s="36" t="s">
        <v>260</v>
      </c>
      <c r="Z24" s="33" t="s">
        <v>89</v>
      </c>
      <c r="AA24" s="43">
        <f t="shared" si="5"/>
        <v>2400</v>
      </c>
      <c r="AB24" s="93">
        <v>3289</v>
      </c>
      <c r="AC24" s="55">
        <f t="shared" si="9"/>
        <v>1</v>
      </c>
      <c r="AD24" s="36" t="s">
        <v>236</v>
      </c>
      <c r="AE24" s="36" t="s">
        <v>235</v>
      </c>
      <c r="AF24" s="9">
        <f t="shared" si="1"/>
        <v>2400</v>
      </c>
      <c r="AG24" s="56"/>
      <c r="AH24" s="55">
        <f t="shared" si="6"/>
        <v>0</v>
      </c>
      <c r="AI24" s="63"/>
      <c r="AJ24" s="63"/>
      <c r="AK24" s="29">
        <f t="shared" si="2"/>
        <v>2400</v>
      </c>
      <c r="AL24" s="56"/>
      <c r="AM24" s="55">
        <f t="shared" si="7"/>
        <v>0</v>
      </c>
      <c r="AN24" s="63"/>
      <c r="AO24" s="63"/>
      <c r="AP24" s="43">
        <f t="shared" si="8"/>
        <v>9600</v>
      </c>
      <c r="AQ24" s="51">
        <f>6614+3289</f>
        <v>9903</v>
      </c>
      <c r="AR24" s="49">
        <f t="shared" si="3"/>
        <v>1</v>
      </c>
      <c r="AS24" s="36" t="s">
        <v>237</v>
      </c>
    </row>
    <row r="25" spans="1:45" s="28" customFormat="1" ht="84" customHeight="1" x14ac:dyDescent="0.25">
      <c r="A25" s="59">
        <v>4</v>
      </c>
      <c r="B25" s="59" t="s">
        <v>50</v>
      </c>
      <c r="C25" s="59" t="s">
        <v>117</v>
      </c>
      <c r="D25" s="59" t="s">
        <v>125</v>
      </c>
      <c r="E25" s="4">
        <f t="shared" si="0"/>
        <v>4.4444444444444481E-2</v>
      </c>
      <c r="F25" s="59" t="s">
        <v>53</v>
      </c>
      <c r="G25" s="59" t="s">
        <v>126</v>
      </c>
      <c r="H25" s="59" t="s">
        <v>127</v>
      </c>
      <c r="I25" s="59"/>
      <c r="J25" s="59" t="s">
        <v>121</v>
      </c>
      <c r="K25" s="59" t="s">
        <v>128</v>
      </c>
      <c r="L25" s="9">
        <v>1200</v>
      </c>
      <c r="M25" s="9">
        <v>1200</v>
      </c>
      <c r="N25" s="9">
        <v>1200</v>
      </c>
      <c r="O25" s="9">
        <v>1200</v>
      </c>
      <c r="P25" s="10">
        <f>SUM(L25:O25)</f>
        <v>4800</v>
      </c>
      <c r="Q25" s="59" t="s">
        <v>85</v>
      </c>
      <c r="R25" s="59" t="s">
        <v>129</v>
      </c>
      <c r="S25" s="59" t="s">
        <v>124</v>
      </c>
      <c r="T25" s="59" t="s">
        <v>61</v>
      </c>
      <c r="U25" s="59" t="s">
        <v>124</v>
      </c>
      <c r="V25" s="43">
        <f t="shared" si="4"/>
        <v>1200</v>
      </c>
      <c r="W25" s="44">
        <v>2972</v>
      </c>
      <c r="X25" s="41">
        <v>1</v>
      </c>
      <c r="Y25" s="36" t="s">
        <v>130</v>
      </c>
      <c r="Z25" s="33" t="s">
        <v>89</v>
      </c>
      <c r="AA25" s="43">
        <f t="shared" si="5"/>
        <v>1200</v>
      </c>
      <c r="AB25" s="93">
        <v>1658</v>
      </c>
      <c r="AC25" s="55">
        <f t="shared" si="9"/>
        <v>1</v>
      </c>
      <c r="AD25" s="90" t="s">
        <v>238</v>
      </c>
      <c r="AE25" s="90" t="s">
        <v>235</v>
      </c>
      <c r="AF25" s="9">
        <f t="shared" si="1"/>
        <v>1200</v>
      </c>
      <c r="AG25" s="56"/>
      <c r="AH25" s="55">
        <f t="shared" si="6"/>
        <v>0</v>
      </c>
      <c r="AI25" s="63"/>
      <c r="AJ25" s="63"/>
      <c r="AK25" s="29">
        <f t="shared" si="2"/>
        <v>1200</v>
      </c>
      <c r="AL25" s="56"/>
      <c r="AM25" s="55">
        <f t="shared" si="7"/>
        <v>0</v>
      </c>
      <c r="AN25" s="63"/>
      <c r="AO25" s="63"/>
      <c r="AP25" s="43">
        <f t="shared" si="8"/>
        <v>4800</v>
      </c>
      <c r="AQ25" s="51">
        <f>2972+1658</f>
        <v>4630</v>
      </c>
      <c r="AR25" s="49">
        <f t="shared" si="3"/>
        <v>0.96458333333333335</v>
      </c>
      <c r="AS25" s="36" t="s">
        <v>239</v>
      </c>
    </row>
    <row r="26" spans="1:45" s="28" customFormat="1" ht="60" x14ac:dyDescent="0.25">
      <c r="A26" s="59">
        <v>4</v>
      </c>
      <c r="B26" s="59" t="s">
        <v>50</v>
      </c>
      <c r="C26" s="59" t="s">
        <v>117</v>
      </c>
      <c r="D26" s="59" t="s">
        <v>131</v>
      </c>
      <c r="E26" s="4">
        <f t="shared" si="0"/>
        <v>4.4444444444444481E-2</v>
      </c>
      <c r="F26" s="59" t="s">
        <v>53</v>
      </c>
      <c r="G26" s="59" t="s">
        <v>132</v>
      </c>
      <c r="H26" s="59" t="s">
        <v>133</v>
      </c>
      <c r="I26" s="59"/>
      <c r="J26" s="59" t="s">
        <v>121</v>
      </c>
      <c r="K26" s="59" t="s">
        <v>134</v>
      </c>
      <c r="L26" s="11">
        <v>66</v>
      </c>
      <c r="M26" s="11">
        <v>101</v>
      </c>
      <c r="N26" s="11">
        <v>101</v>
      </c>
      <c r="O26" s="11">
        <v>66</v>
      </c>
      <c r="P26" s="10">
        <f>SUM(L26:O26)</f>
        <v>334</v>
      </c>
      <c r="Q26" s="59" t="s">
        <v>85</v>
      </c>
      <c r="R26" s="59" t="s">
        <v>135</v>
      </c>
      <c r="S26" s="59" t="s">
        <v>136</v>
      </c>
      <c r="T26" s="59" t="s">
        <v>61</v>
      </c>
      <c r="U26" s="59" t="s">
        <v>136</v>
      </c>
      <c r="V26" s="43">
        <f t="shared" si="4"/>
        <v>66</v>
      </c>
      <c r="W26" s="44">
        <v>8</v>
      </c>
      <c r="X26" s="45">
        <f>W26/V26</f>
        <v>0.12121212121212122</v>
      </c>
      <c r="Y26" s="36" t="s">
        <v>137</v>
      </c>
      <c r="Z26" s="33" t="s">
        <v>89</v>
      </c>
      <c r="AA26" s="43">
        <f t="shared" si="5"/>
        <v>101</v>
      </c>
      <c r="AB26" s="94">
        <v>228</v>
      </c>
      <c r="AC26" s="55">
        <f t="shared" si="9"/>
        <v>1</v>
      </c>
      <c r="AD26" s="90" t="s">
        <v>240</v>
      </c>
      <c r="AE26" s="90" t="s">
        <v>235</v>
      </c>
      <c r="AF26" s="9">
        <f t="shared" si="1"/>
        <v>101</v>
      </c>
      <c r="AG26" s="56"/>
      <c r="AH26" s="55">
        <f t="shared" si="6"/>
        <v>0</v>
      </c>
      <c r="AI26" s="63"/>
      <c r="AJ26" s="63"/>
      <c r="AK26" s="29">
        <f t="shared" si="2"/>
        <v>66</v>
      </c>
      <c r="AL26" s="56"/>
      <c r="AM26" s="55">
        <f t="shared" si="7"/>
        <v>0</v>
      </c>
      <c r="AN26" s="63"/>
      <c r="AO26" s="63"/>
      <c r="AP26" s="43">
        <f t="shared" si="8"/>
        <v>334</v>
      </c>
      <c r="AQ26" s="51">
        <f>8+228</f>
        <v>236</v>
      </c>
      <c r="AR26" s="49">
        <f t="shared" si="3"/>
        <v>0.70658682634730541</v>
      </c>
      <c r="AS26" s="36" t="s">
        <v>241</v>
      </c>
    </row>
    <row r="27" spans="1:45" s="28" customFormat="1" ht="75" x14ac:dyDescent="0.25">
      <c r="A27" s="59">
        <v>4</v>
      </c>
      <c r="B27" s="59" t="s">
        <v>50</v>
      </c>
      <c r="C27" s="59" t="s">
        <v>117</v>
      </c>
      <c r="D27" s="59" t="s">
        <v>138</v>
      </c>
      <c r="E27" s="4">
        <f t="shared" si="0"/>
        <v>4.4444444444444481E-2</v>
      </c>
      <c r="F27" s="59" t="s">
        <v>73</v>
      </c>
      <c r="G27" s="59" t="s">
        <v>139</v>
      </c>
      <c r="H27" s="59" t="s">
        <v>140</v>
      </c>
      <c r="I27" s="59"/>
      <c r="J27" s="59" t="s">
        <v>121</v>
      </c>
      <c r="K27" s="59" t="s">
        <v>135</v>
      </c>
      <c r="L27" s="11">
        <v>180</v>
      </c>
      <c r="M27" s="11">
        <v>272</v>
      </c>
      <c r="N27" s="11">
        <v>271</v>
      </c>
      <c r="O27" s="11">
        <v>180</v>
      </c>
      <c r="P27" s="10">
        <f>SUM(L27:O27)</f>
        <v>903</v>
      </c>
      <c r="Q27" s="59" t="s">
        <v>85</v>
      </c>
      <c r="R27" s="59" t="s">
        <v>135</v>
      </c>
      <c r="S27" s="59" t="s">
        <v>136</v>
      </c>
      <c r="T27" s="59" t="s">
        <v>61</v>
      </c>
      <c r="U27" s="59" t="s">
        <v>136</v>
      </c>
      <c r="V27" s="43">
        <f t="shared" si="4"/>
        <v>180</v>
      </c>
      <c r="W27" s="44">
        <v>0</v>
      </c>
      <c r="X27" s="41">
        <v>0</v>
      </c>
      <c r="Y27" s="36" t="s">
        <v>141</v>
      </c>
      <c r="Z27" s="33" t="s">
        <v>89</v>
      </c>
      <c r="AA27" s="43">
        <f t="shared" si="5"/>
        <v>272</v>
      </c>
      <c r="AB27" s="94">
        <v>89</v>
      </c>
      <c r="AC27" s="55">
        <f t="shared" si="9"/>
        <v>0.32720588235294118</v>
      </c>
      <c r="AD27" s="90" t="s">
        <v>242</v>
      </c>
      <c r="AE27" s="90" t="s">
        <v>235</v>
      </c>
      <c r="AF27" s="9">
        <f t="shared" si="1"/>
        <v>271</v>
      </c>
      <c r="AG27" s="56"/>
      <c r="AH27" s="55">
        <f t="shared" si="6"/>
        <v>0</v>
      </c>
      <c r="AI27" s="63"/>
      <c r="AJ27" s="63"/>
      <c r="AK27" s="29">
        <f t="shared" si="2"/>
        <v>180</v>
      </c>
      <c r="AL27" s="56"/>
      <c r="AM27" s="55">
        <f t="shared" si="7"/>
        <v>0</v>
      </c>
      <c r="AN27" s="63"/>
      <c r="AO27" s="63"/>
      <c r="AP27" s="43">
        <f t="shared" si="8"/>
        <v>903</v>
      </c>
      <c r="AQ27" s="51">
        <v>89</v>
      </c>
      <c r="AR27" s="49">
        <f t="shared" si="3"/>
        <v>9.8560354374307865E-2</v>
      </c>
      <c r="AS27" s="36" t="s">
        <v>243</v>
      </c>
    </row>
    <row r="28" spans="1:45" s="28" customFormat="1" ht="90" x14ac:dyDescent="0.25">
      <c r="A28" s="59">
        <v>4</v>
      </c>
      <c r="B28" s="59" t="s">
        <v>50</v>
      </c>
      <c r="C28" s="59" t="s">
        <v>117</v>
      </c>
      <c r="D28" s="59" t="s">
        <v>142</v>
      </c>
      <c r="E28" s="4">
        <f t="shared" si="0"/>
        <v>4.4444444444444481E-2</v>
      </c>
      <c r="F28" s="59" t="s">
        <v>73</v>
      </c>
      <c r="G28" s="59" t="s">
        <v>143</v>
      </c>
      <c r="H28" s="59" t="s">
        <v>144</v>
      </c>
      <c r="I28" s="59"/>
      <c r="J28" s="59" t="s">
        <v>121</v>
      </c>
      <c r="K28" s="59" t="s">
        <v>145</v>
      </c>
      <c r="L28" s="11">
        <v>24</v>
      </c>
      <c r="M28" s="11">
        <v>30</v>
      </c>
      <c r="N28" s="11">
        <v>30</v>
      </c>
      <c r="O28" s="11">
        <v>28</v>
      </c>
      <c r="P28" s="10">
        <f>SUM(L28:O28)</f>
        <v>112</v>
      </c>
      <c r="Q28" s="59" t="s">
        <v>85</v>
      </c>
      <c r="R28" s="59" t="s">
        <v>146</v>
      </c>
      <c r="S28" s="59" t="s">
        <v>147</v>
      </c>
      <c r="T28" s="59" t="s">
        <v>61</v>
      </c>
      <c r="U28" s="59" t="s">
        <v>146</v>
      </c>
      <c r="V28" s="43">
        <f t="shared" si="4"/>
        <v>24</v>
      </c>
      <c r="W28" s="44">
        <v>6</v>
      </c>
      <c r="X28" s="45">
        <f>W28/V28</f>
        <v>0.25</v>
      </c>
      <c r="Y28" s="36" t="s">
        <v>148</v>
      </c>
      <c r="Z28" s="33" t="s">
        <v>149</v>
      </c>
      <c r="AA28" s="43">
        <f t="shared" si="5"/>
        <v>30</v>
      </c>
      <c r="AB28" s="93">
        <v>9</v>
      </c>
      <c r="AC28" s="55">
        <f>IF(AB28/AA28&gt;100%,100%,AB28/AA28)</f>
        <v>0.3</v>
      </c>
      <c r="AD28" s="38" t="s">
        <v>150</v>
      </c>
      <c r="AE28" s="38" t="s">
        <v>244</v>
      </c>
      <c r="AF28" s="9">
        <f t="shared" si="1"/>
        <v>30</v>
      </c>
      <c r="AG28" s="56"/>
      <c r="AH28" s="55">
        <f t="shared" si="6"/>
        <v>0</v>
      </c>
      <c r="AI28" s="63"/>
      <c r="AJ28" s="63"/>
      <c r="AK28" s="29">
        <f t="shared" si="2"/>
        <v>28</v>
      </c>
      <c r="AL28" s="56"/>
      <c r="AM28" s="55">
        <f t="shared" si="7"/>
        <v>0</v>
      </c>
      <c r="AN28" s="63"/>
      <c r="AO28" s="63"/>
      <c r="AP28" s="43">
        <f t="shared" si="8"/>
        <v>112</v>
      </c>
      <c r="AQ28" s="51">
        <f>6+9</f>
        <v>15</v>
      </c>
      <c r="AR28" s="49">
        <f t="shared" si="3"/>
        <v>0.13392857142857142</v>
      </c>
      <c r="AS28" s="36" t="s">
        <v>245</v>
      </c>
    </row>
    <row r="29" spans="1:45" s="28" customFormat="1" ht="146.25" customHeight="1" x14ac:dyDescent="0.25">
      <c r="A29" s="59">
        <v>4</v>
      </c>
      <c r="B29" s="59" t="s">
        <v>50</v>
      </c>
      <c r="C29" s="59" t="s">
        <v>117</v>
      </c>
      <c r="D29" s="59" t="s">
        <v>152</v>
      </c>
      <c r="E29" s="4">
        <f t="shared" si="0"/>
        <v>4.4444444444444481E-2</v>
      </c>
      <c r="F29" s="59" t="s">
        <v>73</v>
      </c>
      <c r="G29" s="59" t="s">
        <v>153</v>
      </c>
      <c r="H29" s="59" t="s">
        <v>154</v>
      </c>
      <c r="I29" s="59"/>
      <c r="J29" s="59" t="s">
        <v>121</v>
      </c>
      <c r="K29" s="59" t="s">
        <v>145</v>
      </c>
      <c r="L29" s="11">
        <v>26</v>
      </c>
      <c r="M29" s="11">
        <v>36</v>
      </c>
      <c r="N29" s="11">
        <v>36</v>
      </c>
      <c r="O29" s="11">
        <v>32</v>
      </c>
      <c r="P29" s="10">
        <v>130</v>
      </c>
      <c r="Q29" s="59" t="s">
        <v>85</v>
      </c>
      <c r="R29" s="59" t="s">
        <v>146</v>
      </c>
      <c r="S29" s="59" t="s">
        <v>147</v>
      </c>
      <c r="T29" s="59" t="s">
        <v>61</v>
      </c>
      <c r="U29" s="59" t="s">
        <v>146</v>
      </c>
      <c r="V29" s="43">
        <f t="shared" si="4"/>
        <v>26</v>
      </c>
      <c r="W29" s="44">
        <v>28</v>
      </c>
      <c r="X29" s="45">
        <v>1</v>
      </c>
      <c r="Y29" s="36" t="s">
        <v>155</v>
      </c>
      <c r="Z29" s="33" t="s">
        <v>149</v>
      </c>
      <c r="AA29" s="43">
        <f t="shared" si="5"/>
        <v>36</v>
      </c>
      <c r="AB29" s="93">
        <v>49</v>
      </c>
      <c r="AC29" s="55">
        <f t="shared" ref="AC29:AC30" si="10">IF(AB29/AA29&gt;100%,100%,AB29/AA29)</f>
        <v>1</v>
      </c>
      <c r="AD29" s="38" t="s">
        <v>156</v>
      </c>
      <c r="AE29" s="38" t="s">
        <v>244</v>
      </c>
      <c r="AF29" s="9">
        <f t="shared" si="1"/>
        <v>36</v>
      </c>
      <c r="AG29" s="56"/>
      <c r="AH29" s="55">
        <f t="shared" si="6"/>
        <v>0</v>
      </c>
      <c r="AI29" s="63"/>
      <c r="AJ29" s="63"/>
      <c r="AK29" s="29">
        <f t="shared" si="2"/>
        <v>32</v>
      </c>
      <c r="AL29" s="56"/>
      <c r="AM29" s="55">
        <f t="shared" si="7"/>
        <v>0</v>
      </c>
      <c r="AN29" s="63"/>
      <c r="AO29" s="63"/>
      <c r="AP29" s="43">
        <f t="shared" si="8"/>
        <v>130</v>
      </c>
      <c r="AQ29" s="51">
        <f>28+49</f>
        <v>77</v>
      </c>
      <c r="AR29" s="49">
        <f t="shared" si="3"/>
        <v>0.59230769230769231</v>
      </c>
      <c r="AS29" s="36" t="s">
        <v>246</v>
      </c>
    </row>
    <row r="30" spans="1:45" s="28" customFormat="1" ht="90" x14ac:dyDescent="0.25">
      <c r="A30" s="59">
        <v>4</v>
      </c>
      <c r="B30" s="59" t="s">
        <v>50</v>
      </c>
      <c r="C30" s="59" t="s">
        <v>117</v>
      </c>
      <c r="D30" s="59" t="s">
        <v>157</v>
      </c>
      <c r="E30" s="4">
        <f t="shared" si="0"/>
        <v>4.4444444444444481E-2</v>
      </c>
      <c r="F30" s="59" t="s">
        <v>73</v>
      </c>
      <c r="G30" s="59" t="s">
        <v>158</v>
      </c>
      <c r="H30" s="59" t="s">
        <v>159</v>
      </c>
      <c r="I30" s="59"/>
      <c r="J30" s="59" t="s">
        <v>121</v>
      </c>
      <c r="K30" s="59" t="s">
        <v>145</v>
      </c>
      <c r="L30" s="11">
        <v>7</v>
      </c>
      <c r="M30" s="11">
        <v>10</v>
      </c>
      <c r="N30" s="11">
        <v>9</v>
      </c>
      <c r="O30" s="11">
        <v>8</v>
      </c>
      <c r="P30" s="10">
        <v>34</v>
      </c>
      <c r="Q30" s="59" t="s">
        <v>85</v>
      </c>
      <c r="R30" s="59" t="s">
        <v>146</v>
      </c>
      <c r="S30" s="59" t="s">
        <v>147</v>
      </c>
      <c r="T30" s="59" t="s">
        <v>61</v>
      </c>
      <c r="U30" s="59" t="s">
        <v>146</v>
      </c>
      <c r="V30" s="43">
        <f t="shared" si="4"/>
        <v>7</v>
      </c>
      <c r="W30" s="44">
        <v>1</v>
      </c>
      <c r="X30" s="45">
        <f>W30/V30</f>
        <v>0.14285714285714285</v>
      </c>
      <c r="Y30" s="36" t="s">
        <v>160</v>
      </c>
      <c r="Z30" s="33" t="s">
        <v>161</v>
      </c>
      <c r="AA30" s="43">
        <f t="shared" si="5"/>
        <v>10</v>
      </c>
      <c r="AB30" s="93">
        <v>4</v>
      </c>
      <c r="AC30" s="55">
        <f t="shared" si="10"/>
        <v>0.4</v>
      </c>
      <c r="AD30" s="38" t="s">
        <v>162</v>
      </c>
      <c r="AE30" s="38" t="s">
        <v>244</v>
      </c>
      <c r="AF30" s="9">
        <f t="shared" si="1"/>
        <v>9</v>
      </c>
      <c r="AG30" s="56"/>
      <c r="AH30" s="55">
        <f t="shared" si="6"/>
        <v>0</v>
      </c>
      <c r="AI30" s="63"/>
      <c r="AJ30" s="63"/>
      <c r="AK30" s="29">
        <f t="shared" si="2"/>
        <v>8</v>
      </c>
      <c r="AL30" s="56"/>
      <c r="AM30" s="55">
        <f t="shared" si="7"/>
        <v>0</v>
      </c>
      <c r="AN30" s="63"/>
      <c r="AO30" s="63"/>
      <c r="AP30" s="43">
        <f t="shared" si="8"/>
        <v>34</v>
      </c>
      <c r="AQ30" s="51">
        <f>1+4</f>
        <v>5</v>
      </c>
      <c r="AR30" s="49">
        <f t="shared" si="3"/>
        <v>0.14705882352941177</v>
      </c>
      <c r="AS30" s="36" t="s">
        <v>247</v>
      </c>
    </row>
    <row r="31" spans="1:45" s="28" customFormat="1" ht="105" x14ac:dyDescent="0.25">
      <c r="A31" s="59">
        <v>4</v>
      </c>
      <c r="B31" s="59" t="s">
        <v>50</v>
      </c>
      <c r="C31" s="59" t="s">
        <v>117</v>
      </c>
      <c r="D31" s="59" t="s">
        <v>163</v>
      </c>
      <c r="E31" s="4">
        <f>+(5.55555555555556%*80%)/100%</f>
        <v>4.4444444444444481E-2</v>
      </c>
      <c r="F31" s="59" t="s">
        <v>73</v>
      </c>
      <c r="G31" s="59" t="s">
        <v>164</v>
      </c>
      <c r="H31" s="59" t="s">
        <v>165</v>
      </c>
      <c r="I31" s="59"/>
      <c r="J31" s="59" t="s">
        <v>121</v>
      </c>
      <c r="K31" s="59" t="s">
        <v>145</v>
      </c>
      <c r="L31" s="11">
        <v>9</v>
      </c>
      <c r="M31" s="11">
        <v>12</v>
      </c>
      <c r="N31" s="11">
        <v>12</v>
      </c>
      <c r="O31" s="11">
        <v>11</v>
      </c>
      <c r="P31" s="10">
        <v>44</v>
      </c>
      <c r="Q31" s="59" t="s">
        <v>85</v>
      </c>
      <c r="R31" s="59" t="s">
        <v>146</v>
      </c>
      <c r="S31" s="59" t="s">
        <v>147</v>
      </c>
      <c r="T31" s="59" t="s">
        <v>61</v>
      </c>
      <c r="U31" s="59" t="s">
        <v>146</v>
      </c>
      <c r="V31" s="43">
        <f t="shared" si="4"/>
        <v>9</v>
      </c>
      <c r="W31" s="44">
        <v>8</v>
      </c>
      <c r="X31" s="45">
        <f>W31/V31</f>
        <v>0.88888888888888884</v>
      </c>
      <c r="Y31" s="36" t="s">
        <v>166</v>
      </c>
      <c r="Z31" s="33" t="s">
        <v>149</v>
      </c>
      <c r="AA31" s="43">
        <f t="shared" si="5"/>
        <v>12</v>
      </c>
      <c r="AB31" s="93">
        <v>14</v>
      </c>
      <c r="AC31" s="55">
        <f>IF(AB31/AA31&gt;100%,100%,AB31/AA31)</f>
        <v>1</v>
      </c>
      <c r="AD31" s="38" t="s">
        <v>167</v>
      </c>
      <c r="AE31" s="38" t="s">
        <v>151</v>
      </c>
      <c r="AF31" s="9">
        <f t="shared" si="1"/>
        <v>12</v>
      </c>
      <c r="AG31" s="56"/>
      <c r="AH31" s="55">
        <f>IF(AG31/AF31&gt;100%,100%,AG31/AF31)</f>
        <v>0</v>
      </c>
      <c r="AI31" s="63"/>
      <c r="AJ31" s="63"/>
      <c r="AK31" s="29">
        <f t="shared" si="2"/>
        <v>11</v>
      </c>
      <c r="AL31" s="56"/>
      <c r="AM31" s="55">
        <f>IF(AL31/AK31&gt;100%,100%,AL31/AK31)</f>
        <v>0</v>
      </c>
      <c r="AN31" s="63"/>
      <c r="AO31" s="63"/>
      <c r="AP31" s="43">
        <f t="shared" si="8"/>
        <v>44</v>
      </c>
      <c r="AQ31" s="51">
        <f>8+14</f>
        <v>22</v>
      </c>
      <c r="AR31" s="49">
        <f t="shared" si="3"/>
        <v>0.5</v>
      </c>
      <c r="AS31" s="36" t="s">
        <v>248</v>
      </c>
    </row>
    <row r="32" spans="1:45" s="30" customFormat="1" ht="15.75" x14ac:dyDescent="0.25">
      <c r="A32" s="12"/>
      <c r="B32" s="12"/>
      <c r="C32" s="12"/>
      <c r="D32" s="13" t="s">
        <v>168</v>
      </c>
      <c r="E32" s="14">
        <f>SUM(E14:E31)</f>
        <v>0.80000000000000093</v>
      </c>
      <c r="F32" s="12"/>
      <c r="G32" s="12"/>
      <c r="H32" s="12"/>
      <c r="I32" s="12"/>
      <c r="J32" s="12"/>
      <c r="K32" s="12"/>
      <c r="L32" s="15"/>
      <c r="M32" s="15"/>
      <c r="N32" s="15"/>
      <c r="O32" s="15"/>
      <c r="P32" s="15"/>
      <c r="Q32" s="12"/>
      <c r="R32" s="12"/>
      <c r="S32" s="12"/>
      <c r="T32" s="12"/>
      <c r="U32" s="12"/>
      <c r="V32" s="95"/>
      <c r="W32" s="95"/>
      <c r="X32" s="95">
        <f>AVERAGE(X14:X31)*80%</f>
        <v>0.48399001291106558</v>
      </c>
      <c r="Y32" s="104"/>
      <c r="Z32" s="105"/>
      <c r="AA32" s="95"/>
      <c r="AB32" s="95"/>
      <c r="AC32" s="95">
        <f>AVERAGE(AC14:AC31)*80%</f>
        <v>0.65672758331815706</v>
      </c>
      <c r="AD32" s="96"/>
      <c r="AE32" s="96"/>
      <c r="AF32" s="106"/>
      <c r="AG32" s="106"/>
      <c r="AH32" s="95" t="e">
        <f>AVERAGE(AH14:AH31)*80%</f>
        <v>#DIV/0!</v>
      </c>
      <c r="AI32" s="107"/>
      <c r="AJ32" s="107"/>
      <c r="AK32" s="108"/>
      <c r="AL32" s="106"/>
      <c r="AM32" s="95">
        <f>AVERAGE(AM14:AM31)*80%</f>
        <v>0</v>
      </c>
      <c r="AN32" s="107"/>
      <c r="AO32" s="107"/>
      <c r="AP32" s="95"/>
      <c r="AQ32" s="95"/>
      <c r="AR32" s="97">
        <f>AVERAGE(AR14:AR31)*80%</f>
        <v>0.37774318462009782</v>
      </c>
      <c r="AS32" s="104"/>
    </row>
    <row r="33" spans="1:45" ht="105" x14ac:dyDescent="0.25">
      <c r="A33" s="16">
        <v>7</v>
      </c>
      <c r="B33" s="16" t="s">
        <v>169</v>
      </c>
      <c r="C33" s="16" t="s">
        <v>170</v>
      </c>
      <c r="D33" s="16" t="s">
        <v>171</v>
      </c>
      <c r="E33" s="17">
        <v>0.04</v>
      </c>
      <c r="F33" s="16" t="s">
        <v>172</v>
      </c>
      <c r="G33" s="16" t="s">
        <v>173</v>
      </c>
      <c r="H33" s="16" t="s">
        <v>174</v>
      </c>
      <c r="I33" s="16"/>
      <c r="J33" s="18" t="s">
        <v>175</v>
      </c>
      <c r="K33" s="18" t="s">
        <v>176</v>
      </c>
      <c r="L33" s="19">
        <v>0</v>
      </c>
      <c r="M33" s="19">
        <v>0.8</v>
      </c>
      <c r="N33" s="19">
        <v>0</v>
      </c>
      <c r="O33" s="19">
        <v>0.8</v>
      </c>
      <c r="P33" s="19">
        <v>0.8</v>
      </c>
      <c r="Q33" s="16" t="s">
        <v>85</v>
      </c>
      <c r="R33" s="16" t="s">
        <v>177</v>
      </c>
      <c r="S33" s="16" t="s">
        <v>178</v>
      </c>
      <c r="T33" s="16" t="s">
        <v>179</v>
      </c>
      <c r="U33" s="16" t="s">
        <v>180</v>
      </c>
      <c r="V33" s="46" t="s">
        <v>63</v>
      </c>
      <c r="W33" s="46" t="s">
        <v>63</v>
      </c>
      <c r="X33" s="46" t="s">
        <v>63</v>
      </c>
      <c r="Y33" s="119" t="s">
        <v>64</v>
      </c>
      <c r="Z33" s="119" t="s">
        <v>63</v>
      </c>
      <c r="AA33" s="46">
        <f t="shared" si="5"/>
        <v>0.8</v>
      </c>
      <c r="AB33" s="48">
        <v>0.84</v>
      </c>
      <c r="AC33" s="48">
        <f t="shared" ref="AC33:AC37" si="11">IF(AB33/AA33&gt;100%,100%,AB33/AA33)</f>
        <v>1</v>
      </c>
      <c r="AD33" s="37" t="s">
        <v>249</v>
      </c>
      <c r="AE33" s="37" t="s">
        <v>250</v>
      </c>
      <c r="AF33" s="31">
        <f t="shared" si="1"/>
        <v>0</v>
      </c>
      <c r="AG33" s="16"/>
      <c r="AH33" s="16"/>
      <c r="AI33" s="16"/>
      <c r="AJ33" s="16"/>
      <c r="AK33" s="31">
        <f t="shared" si="2"/>
        <v>0.8</v>
      </c>
      <c r="AL33" s="16"/>
      <c r="AM33" s="16"/>
      <c r="AN33" s="16"/>
      <c r="AO33" s="16"/>
      <c r="AP33" s="47">
        <f t="shared" si="8"/>
        <v>0.8</v>
      </c>
      <c r="AQ33" s="47">
        <f>84%*50%</f>
        <v>0.42</v>
      </c>
      <c r="AR33" s="67">
        <f>IF(AQ33/AP33&gt;100%,100%,AQ33/AP33)</f>
        <v>0.52499999999999991</v>
      </c>
      <c r="AS33" s="37" t="s">
        <v>252</v>
      </c>
    </row>
    <row r="34" spans="1:45" ht="120" x14ac:dyDescent="0.25">
      <c r="A34" s="16">
        <v>7</v>
      </c>
      <c r="B34" s="16" t="s">
        <v>169</v>
      </c>
      <c r="C34" s="16" t="s">
        <v>170</v>
      </c>
      <c r="D34" s="16" t="s">
        <v>181</v>
      </c>
      <c r="E34" s="17">
        <v>0.04</v>
      </c>
      <c r="F34" s="16" t="s">
        <v>172</v>
      </c>
      <c r="G34" s="16" t="s">
        <v>182</v>
      </c>
      <c r="H34" s="16" t="s">
        <v>183</v>
      </c>
      <c r="I34" s="16"/>
      <c r="J34" s="18" t="s">
        <v>175</v>
      </c>
      <c r="K34" s="18" t="s">
        <v>184</v>
      </c>
      <c r="L34" s="20">
        <v>1</v>
      </c>
      <c r="M34" s="21">
        <v>1</v>
      </c>
      <c r="N34" s="21">
        <v>1</v>
      </c>
      <c r="O34" s="21">
        <v>1</v>
      </c>
      <c r="P34" s="21">
        <v>1</v>
      </c>
      <c r="Q34" s="16" t="s">
        <v>85</v>
      </c>
      <c r="R34" s="16" t="s">
        <v>185</v>
      </c>
      <c r="S34" s="16" t="s">
        <v>186</v>
      </c>
      <c r="T34" s="16" t="s">
        <v>187</v>
      </c>
      <c r="U34" s="16" t="s">
        <v>188</v>
      </c>
      <c r="V34" s="46">
        <f>L34</f>
        <v>1</v>
      </c>
      <c r="W34" s="47">
        <v>1</v>
      </c>
      <c r="X34" s="47">
        <v>1</v>
      </c>
      <c r="Y34" s="37" t="s">
        <v>189</v>
      </c>
      <c r="Z34" s="37" t="s">
        <v>190</v>
      </c>
      <c r="AA34" s="46">
        <f t="shared" si="5"/>
        <v>1</v>
      </c>
      <c r="AB34" s="48">
        <v>0.76919999999999999</v>
      </c>
      <c r="AC34" s="48">
        <f t="shared" si="11"/>
        <v>0.76919999999999999</v>
      </c>
      <c r="AD34" s="37" t="s">
        <v>268</v>
      </c>
      <c r="AE34" s="37" t="s">
        <v>251</v>
      </c>
      <c r="AF34" s="31">
        <f t="shared" si="1"/>
        <v>1</v>
      </c>
      <c r="AG34" s="16"/>
      <c r="AH34" s="16"/>
      <c r="AI34" s="16"/>
      <c r="AJ34" s="16"/>
      <c r="AK34" s="31">
        <f t="shared" si="2"/>
        <v>1</v>
      </c>
      <c r="AL34" s="16"/>
      <c r="AM34" s="16"/>
      <c r="AN34" s="16"/>
      <c r="AO34" s="16"/>
      <c r="AP34" s="47">
        <f t="shared" si="8"/>
        <v>1</v>
      </c>
      <c r="AQ34" s="67">
        <f>(100%*25%)+(76.92%*25%)</f>
        <v>0.44230000000000003</v>
      </c>
      <c r="AR34" s="67">
        <f>IF(AQ34/AP34&gt;100%,100%,AQ34/AP34)</f>
        <v>0.44230000000000003</v>
      </c>
      <c r="AS34" s="37" t="s">
        <v>268</v>
      </c>
    </row>
    <row r="35" spans="1:45" ht="135" x14ac:dyDescent="0.25">
      <c r="A35" s="16">
        <v>7</v>
      </c>
      <c r="B35" s="16" t="s">
        <v>169</v>
      </c>
      <c r="C35" s="16" t="s">
        <v>191</v>
      </c>
      <c r="D35" s="16" t="s">
        <v>192</v>
      </c>
      <c r="E35" s="17">
        <v>0.04</v>
      </c>
      <c r="F35" s="16" t="s">
        <v>172</v>
      </c>
      <c r="G35" s="16" t="s">
        <v>193</v>
      </c>
      <c r="H35" s="16" t="s">
        <v>194</v>
      </c>
      <c r="I35" s="16"/>
      <c r="J35" s="18" t="s">
        <v>175</v>
      </c>
      <c r="K35" s="18" t="s">
        <v>195</v>
      </c>
      <c r="L35" s="20">
        <v>0</v>
      </c>
      <c r="M35" s="21">
        <v>1</v>
      </c>
      <c r="N35" s="21">
        <v>1</v>
      </c>
      <c r="O35" s="21">
        <v>1</v>
      </c>
      <c r="P35" s="21">
        <v>1</v>
      </c>
      <c r="Q35" s="16" t="s">
        <v>85</v>
      </c>
      <c r="R35" s="16" t="s">
        <v>196</v>
      </c>
      <c r="S35" s="16" t="s">
        <v>197</v>
      </c>
      <c r="T35" s="16" t="s">
        <v>198</v>
      </c>
      <c r="U35" s="16" t="s">
        <v>199</v>
      </c>
      <c r="V35" s="46" t="s">
        <v>63</v>
      </c>
      <c r="W35" s="46" t="s">
        <v>63</v>
      </c>
      <c r="X35" s="46" t="s">
        <v>63</v>
      </c>
      <c r="Y35" s="119" t="s">
        <v>64</v>
      </c>
      <c r="Z35" s="119" t="s">
        <v>63</v>
      </c>
      <c r="AA35" s="46">
        <f t="shared" si="5"/>
        <v>1</v>
      </c>
      <c r="AB35" s="48">
        <v>0.96519999999999995</v>
      </c>
      <c r="AC35" s="48">
        <f t="shared" si="11"/>
        <v>0.96519999999999995</v>
      </c>
      <c r="AD35" s="37" t="s">
        <v>253</v>
      </c>
      <c r="AE35" s="37" t="s">
        <v>254</v>
      </c>
      <c r="AF35" s="31">
        <f t="shared" si="1"/>
        <v>1</v>
      </c>
      <c r="AG35" s="16"/>
      <c r="AH35" s="16"/>
      <c r="AI35" s="16"/>
      <c r="AJ35" s="16"/>
      <c r="AK35" s="31">
        <f t="shared" si="2"/>
        <v>1</v>
      </c>
      <c r="AL35" s="16"/>
      <c r="AM35" s="16"/>
      <c r="AN35" s="16"/>
      <c r="AO35" s="16"/>
      <c r="AP35" s="47">
        <f t="shared" si="8"/>
        <v>1</v>
      </c>
      <c r="AQ35" s="48">
        <f>(96.52%*33.3%)</f>
        <v>0.32141159999999996</v>
      </c>
      <c r="AR35" s="67">
        <f>IF(AQ35/AP35&gt;100%,100%,AQ35/AP35)</f>
        <v>0.32141159999999996</v>
      </c>
      <c r="AS35" s="37" t="s">
        <v>253</v>
      </c>
    </row>
    <row r="36" spans="1:45" ht="105" x14ac:dyDescent="0.25">
      <c r="A36" s="16">
        <v>7</v>
      </c>
      <c r="B36" s="16" t="s">
        <v>169</v>
      </c>
      <c r="C36" s="16" t="s">
        <v>170</v>
      </c>
      <c r="D36" s="16" t="s">
        <v>200</v>
      </c>
      <c r="E36" s="17">
        <v>0.04</v>
      </c>
      <c r="F36" s="16" t="s">
        <v>172</v>
      </c>
      <c r="G36" s="16" t="s">
        <v>201</v>
      </c>
      <c r="H36" s="16" t="s">
        <v>202</v>
      </c>
      <c r="I36" s="16"/>
      <c r="J36" s="18" t="s">
        <v>175</v>
      </c>
      <c r="K36" s="18" t="s">
        <v>203</v>
      </c>
      <c r="L36" s="20">
        <v>0</v>
      </c>
      <c r="M36" s="21">
        <v>1</v>
      </c>
      <c r="N36" s="21">
        <v>1</v>
      </c>
      <c r="O36" s="21">
        <v>0</v>
      </c>
      <c r="P36" s="21">
        <v>1</v>
      </c>
      <c r="Q36" s="16" t="s">
        <v>85</v>
      </c>
      <c r="R36" s="16" t="s">
        <v>204</v>
      </c>
      <c r="S36" s="16" t="s">
        <v>205</v>
      </c>
      <c r="T36" s="16" t="s">
        <v>187</v>
      </c>
      <c r="U36" s="16" t="s">
        <v>205</v>
      </c>
      <c r="V36" s="46" t="s">
        <v>63</v>
      </c>
      <c r="W36" s="46" t="s">
        <v>63</v>
      </c>
      <c r="X36" s="46" t="s">
        <v>63</v>
      </c>
      <c r="Y36" s="119" t="s">
        <v>64</v>
      </c>
      <c r="Z36" s="119" t="s">
        <v>63</v>
      </c>
      <c r="AA36" s="46">
        <f t="shared" si="5"/>
        <v>1</v>
      </c>
      <c r="AB36" s="46">
        <f t="shared" ref="AB36" si="12">N36</f>
        <v>1</v>
      </c>
      <c r="AC36" s="48">
        <f t="shared" si="11"/>
        <v>1</v>
      </c>
      <c r="AD36" s="37" t="s">
        <v>256</v>
      </c>
      <c r="AE36" s="37" t="s">
        <v>255</v>
      </c>
      <c r="AF36" s="31">
        <f t="shared" si="1"/>
        <v>1</v>
      </c>
      <c r="AG36" s="16"/>
      <c r="AH36" s="16"/>
      <c r="AI36" s="16"/>
      <c r="AJ36" s="16"/>
      <c r="AK36" s="31">
        <f t="shared" si="2"/>
        <v>0</v>
      </c>
      <c r="AL36" s="16"/>
      <c r="AM36" s="16"/>
      <c r="AN36" s="16"/>
      <c r="AO36" s="16"/>
      <c r="AP36" s="47">
        <f t="shared" si="8"/>
        <v>1</v>
      </c>
      <c r="AQ36" s="47">
        <f>100%*50%</f>
        <v>0.5</v>
      </c>
      <c r="AR36" s="67">
        <f>IF(AQ36/AP36&gt;100%,100%,AQ36/AP36)</f>
        <v>0.5</v>
      </c>
      <c r="AS36" s="37" t="s">
        <v>256</v>
      </c>
    </row>
    <row r="37" spans="1:45" ht="120" x14ac:dyDescent="0.25">
      <c r="A37" s="16">
        <v>5</v>
      </c>
      <c r="B37" s="16" t="s">
        <v>206</v>
      </c>
      <c r="C37" s="16" t="s">
        <v>207</v>
      </c>
      <c r="D37" s="16" t="s">
        <v>208</v>
      </c>
      <c r="E37" s="17">
        <v>0.04</v>
      </c>
      <c r="F37" s="16" t="s">
        <v>172</v>
      </c>
      <c r="G37" s="16" t="s">
        <v>209</v>
      </c>
      <c r="H37" s="16" t="s">
        <v>210</v>
      </c>
      <c r="I37" s="16"/>
      <c r="J37" s="18" t="s">
        <v>211</v>
      </c>
      <c r="K37" s="18" t="s">
        <v>212</v>
      </c>
      <c r="L37" s="19">
        <v>0.33</v>
      </c>
      <c r="M37" s="19">
        <v>0.67</v>
      </c>
      <c r="N37" s="19">
        <v>1</v>
      </c>
      <c r="O37" s="19">
        <v>0</v>
      </c>
      <c r="P37" s="19">
        <v>1</v>
      </c>
      <c r="Q37" s="16" t="s">
        <v>85</v>
      </c>
      <c r="R37" s="16" t="s">
        <v>213</v>
      </c>
      <c r="S37" s="16" t="s">
        <v>214</v>
      </c>
      <c r="T37" s="16" t="s">
        <v>215</v>
      </c>
      <c r="U37" s="16" t="s">
        <v>214</v>
      </c>
      <c r="V37" s="46">
        <f>L37</f>
        <v>0.33</v>
      </c>
      <c r="W37" s="48">
        <v>0.88519999999999999</v>
      </c>
      <c r="X37" s="47">
        <v>1</v>
      </c>
      <c r="Y37" s="37" t="s">
        <v>216</v>
      </c>
      <c r="Z37" s="37" t="s">
        <v>217</v>
      </c>
      <c r="AA37" s="46">
        <f t="shared" si="5"/>
        <v>0.67</v>
      </c>
      <c r="AB37" s="48">
        <v>0.96699999999999997</v>
      </c>
      <c r="AC37" s="48">
        <f t="shared" si="11"/>
        <v>1</v>
      </c>
      <c r="AD37" s="37" t="s">
        <v>258</v>
      </c>
      <c r="AE37" s="37" t="s">
        <v>257</v>
      </c>
      <c r="AF37" s="31">
        <f t="shared" si="1"/>
        <v>1</v>
      </c>
      <c r="AG37" s="16"/>
      <c r="AH37" s="16"/>
      <c r="AI37" s="16"/>
      <c r="AJ37" s="16"/>
      <c r="AK37" s="31">
        <f t="shared" si="2"/>
        <v>0</v>
      </c>
      <c r="AL37" s="16"/>
      <c r="AM37" s="16"/>
      <c r="AN37" s="16"/>
      <c r="AO37" s="16"/>
      <c r="AP37" s="47">
        <f t="shared" si="8"/>
        <v>1</v>
      </c>
      <c r="AQ37" s="48">
        <v>0.96699999999999997</v>
      </c>
      <c r="AR37" s="67">
        <f>IF(AQ37/AP37&gt;100%,100%,AQ37/AP37)</f>
        <v>0.96699999999999997</v>
      </c>
      <c r="AS37" s="37" t="s">
        <v>258</v>
      </c>
    </row>
    <row r="38" spans="1:45" s="72" customFormat="1" ht="15.75" x14ac:dyDescent="0.25">
      <c r="A38" s="68"/>
      <c r="B38" s="68"/>
      <c r="C38" s="68"/>
      <c r="D38" s="69" t="s">
        <v>218</v>
      </c>
      <c r="E38" s="70">
        <f>SUM(E33:E37)</f>
        <v>0.2</v>
      </c>
      <c r="F38" s="69"/>
      <c r="G38" s="69"/>
      <c r="H38" s="69"/>
      <c r="I38" s="69"/>
      <c r="J38" s="69"/>
      <c r="K38" s="69"/>
      <c r="L38" s="71">
        <f>AVERAGE(L34:L37)</f>
        <v>0.33250000000000002</v>
      </c>
      <c r="M38" s="71">
        <f>AVERAGE(M34:M37)</f>
        <v>0.91749999999999998</v>
      </c>
      <c r="N38" s="71">
        <f>AVERAGE(N34:N37)</f>
        <v>1</v>
      </c>
      <c r="O38" s="71">
        <f>AVERAGE(O34:O37)</f>
        <v>0.5</v>
      </c>
      <c r="P38" s="71">
        <f>AVERAGE(P34:P37)</f>
        <v>1</v>
      </c>
      <c r="Q38" s="69"/>
      <c r="R38" s="68"/>
      <c r="S38" s="68"/>
      <c r="T38" s="68"/>
      <c r="U38" s="68"/>
      <c r="V38" s="98"/>
      <c r="W38" s="98"/>
      <c r="X38" s="98">
        <f>AVERAGE(X33:X37)*20%</f>
        <v>0.2</v>
      </c>
      <c r="Y38" s="109"/>
      <c r="Z38" s="110"/>
      <c r="AA38" s="98"/>
      <c r="AB38" s="98"/>
      <c r="AC38" s="99">
        <f>AVERAGE(AC33:AC37)*20%</f>
        <v>0.18937599999999999</v>
      </c>
      <c r="AD38" s="100"/>
      <c r="AE38" s="100"/>
      <c r="AF38" s="111"/>
      <c r="AG38" s="99"/>
      <c r="AH38" s="99" t="e">
        <f>AVERAGE(AH33:AH37)*20%</f>
        <v>#DIV/0!</v>
      </c>
      <c r="AI38" s="112"/>
      <c r="AJ38" s="112"/>
      <c r="AK38" s="111"/>
      <c r="AL38" s="99"/>
      <c r="AM38" s="99" t="e">
        <f>AVERAGE(AM33:AM37)*20%</f>
        <v>#DIV/0!</v>
      </c>
      <c r="AN38" s="112"/>
      <c r="AO38" s="112"/>
      <c r="AP38" s="99"/>
      <c r="AQ38" s="99"/>
      <c r="AR38" s="99">
        <f>AVERAGE(AR33:AR37)*20%</f>
        <v>0.110228464</v>
      </c>
      <c r="AS38" s="109"/>
    </row>
    <row r="39" spans="1:45" s="32" customFormat="1" ht="18.75" x14ac:dyDescent="0.3">
      <c r="A39" s="22"/>
      <c r="B39" s="22"/>
      <c r="C39" s="22"/>
      <c r="D39" s="23" t="s">
        <v>219</v>
      </c>
      <c r="E39" s="24">
        <f>E38+E32</f>
        <v>1.0000000000000009</v>
      </c>
      <c r="F39" s="22"/>
      <c r="G39" s="22"/>
      <c r="H39" s="22"/>
      <c r="I39" s="22"/>
      <c r="J39" s="22"/>
      <c r="K39" s="22"/>
      <c r="L39" s="25">
        <f>L38*$E$38</f>
        <v>6.6500000000000004E-2</v>
      </c>
      <c r="M39" s="25">
        <f>M38*$E$38</f>
        <v>0.1835</v>
      </c>
      <c r="N39" s="25">
        <f>N38*$E$38</f>
        <v>0.2</v>
      </c>
      <c r="O39" s="25">
        <f>O38*$E$38</f>
        <v>0.1</v>
      </c>
      <c r="P39" s="25">
        <f>P38*$E$38</f>
        <v>0.2</v>
      </c>
      <c r="Q39" s="22"/>
      <c r="R39" s="22"/>
      <c r="S39" s="22"/>
      <c r="T39" s="22"/>
      <c r="U39" s="22"/>
      <c r="V39" s="101"/>
      <c r="W39" s="101"/>
      <c r="X39" s="113">
        <f>X32+X38</f>
        <v>0.68399001291106565</v>
      </c>
      <c r="Y39" s="114"/>
      <c r="Z39" s="115"/>
      <c r="AA39" s="101"/>
      <c r="AB39" s="101"/>
      <c r="AC39" s="102">
        <f>AC32+AC38</f>
        <v>0.84610358331815705</v>
      </c>
      <c r="AD39" s="103"/>
      <c r="AE39" s="103"/>
      <c r="AF39" s="116"/>
      <c r="AG39" s="117"/>
      <c r="AH39" s="102" t="e">
        <f>AH32+AH38</f>
        <v>#DIV/0!</v>
      </c>
      <c r="AI39" s="118"/>
      <c r="AJ39" s="118"/>
      <c r="AK39" s="116"/>
      <c r="AL39" s="117"/>
      <c r="AM39" s="102" t="e">
        <f>AM32+AM38</f>
        <v>#DIV/0!</v>
      </c>
      <c r="AN39" s="118"/>
      <c r="AO39" s="118"/>
      <c r="AP39" s="117"/>
      <c r="AQ39" s="117"/>
      <c r="AR39" s="102">
        <f>AR32+AR38</f>
        <v>0.48797164862009779</v>
      </c>
      <c r="AS39" s="114"/>
    </row>
  </sheetData>
  <sheetProtection formatColumns="0" formatRows="0"/>
  <mergeCells count="25">
    <mergeCell ref="AP11:AS11"/>
    <mergeCell ref="AP12:AS12"/>
    <mergeCell ref="V11:Z11"/>
    <mergeCell ref="F4:K4"/>
    <mergeCell ref="H5:K5"/>
    <mergeCell ref="H6:K6"/>
    <mergeCell ref="H7:K7"/>
    <mergeCell ref="H8:K8"/>
    <mergeCell ref="Q11:U12"/>
    <mergeCell ref="V12:Z12"/>
    <mergeCell ref="AA12:AE12"/>
    <mergeCell ref="AF12:AJ12"/>
    <mergeCell ref="AK12:AO12"/>
    <mergeCell ref="AK11:AO11"/>
    <mergeCell ref="AF11:AJ11"/>
    <mergeCell ref="AA11:AE11"/>
    <mergeCell ref="A11:B12"/>
    <mergeCell ref="C11:C13"/>
    <mergeCell ref="D11:P12"/>
    <mergeCell ref="A1:K1"/>
    <mergeCell ref="L1:P1"/>
    <mergeCell ref="A2:P2"/>
    <mergeCell ref="A4:B8"/>
    <mergeCell ref="C4:D8"/>
    <mergeCell ref="H9:K9"/>
  </mergeCells>
  <dataValidations count="4">
    <dataValidation allowBlank="1" showInputMessage="1" showErrorMessage="1" error="Escriba un texto " promptTitle="Cualquier contenido" sqref="F14:F31" xr:uid="{00000000-0002-0000-0000-000000000000}"/>
    <dataValidation type="textLength" operator="lessThanOrEqual" allowBlank="1" showInputMessage="1" showErrorMessage="1" error="Por favor ingresar menos de 2.500 caracteres, incluyendo espacios." prompt="Recuerde que este campo tiene máximo 2.500 caracteres, incluyendo espacios." sqref="AS15 Y14:Y31 AS24:AS31" xr:uid="{00000000-0002-0000-0000-000001000000}">
      <formula1>2500</formula1>
    </dataValidation>
    <dataValidation type="textLength" operator="lessThanOrEqual" allowBlank="1" showInputMessage="1" showErrorMessage="1" error="Por favor ingresar menos de 2.500 caracteres, incluyendo espacios." prompt="Recuerde que este campo tiene máximo 2.500 caracteres, incluyendo espacios. " sqref="Y34 Y37" xr:uid="{00000000-0002-0000-0000-000002000000}">
      <formula1>2500</formula1>
    </dataValidation>
    <dataValidation type="textLength" operator="lessThanOrEqual" allowBlank="1" showInputMessage="1" showErrorMessage="1" error="Por favor ingresar menos de 2.500 caracteres, incluyendo espacios." sqref="W37:X37 Z16:Z31 W16:X31 Z34 W34:X34 Z37 AS17:AS20 AD17:AE27 AD33:AE37 AS23 AS33:AS37" xr:uid="{00000000-0002-0000-0000-000003000000}">
      <formula1>2500</formula1>
    </dataValidation>
  </dataValidations>
  <hyperlinks>
    <hyperlink ref="AE35" r:id="rId1" xr:uid="{0D4FDEED-E908-4961-9367-E0AEC5D30D25}"/>
  </hyperlinks>
  <pageMargins left="0.7" right="0.7" top="0.75" bottom="0.75" header="0.3" footer="0.3"/>
  <pageSetup paperSize="9" orientation="portrait" r:id="rId2"/>
  <ignoredErrors>
    <ignoredError sqref="M38:P38" formulaRange="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 Usaquén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Yamile Espinosa Galindo</cp:lastModifiedBy>
  <cp:revision/>
  <dcterms:created xsi:type="dcterms:W3CDTF">2021-01-25T18:44:53Z</dcterms:created>
  <dcterms:modified xsi:type="dcterms:W3CDTF">2021-08-24T21:38:35Z</dcterms:modified>
  <cp:category/>
  <cp:contentStatus/>
</cp:coreProperties>
</file>