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Nivel Central/01_Acompanamiento a la gestion local/Modificaciones/"/>
    </mc:Choice>
  </mc:AlternateContent>
  <xr:revisionPtr revIDLastSave="15" documentId="8_{2EFADA3D-E9DD-46B9-8A53-91E2F98699A6}" xr6:coauthVersionLast="47" xr6:coauthVersionMax="47" xr10:uidLastSave="{54AC8CD8-8D84-4BBF-A74B-5A2CE9FA44E3}"/>
  <workbookProtection lockStructure="1"/>
  <bookViews>
    <workbookView xWindow="-120" yWindow="-120" windowWidth="29040" windowHeight="15840" xr2:uid="{00000000-000D-0000-FFFF-FFFF00000000}"/>
  </bookViews>
  <sheets>
    <sheet name="PLAN DE GESTION" sheetId="1" r:id="rId1"/>
    <sheet name="Hoja1" sheetId="2" state="hidden" r:id="rId2"/>
  </sheets>
  <externalReferences>
    <externalReference r:id="rId3"/>
  </externalReferences>
  <definedNames>
    <definedName name="_xlnm._FilterDatabase" localSheetId="0" hidden="1">'PLAN DE GESTION'!$A$18:$AU$40</definedName>
    <definedName name="META02">[1]Hoja2!$C$3:$C$6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9" i="1" l="1"/>
  <c r="AE29" i="1" s="1"/>
  <c r="AS36" i="1" l="1"/>
  <c r="AS24" i="1" l="1"/>
  <c r="AS33" i="1"/>
  <c r="AS25" i="1"/>
  <c r="AO38" i="1"/>
  <c r="AO34" i="1"/>
  <c r="AO24" i="1"/>
  <c r="AJ36" i="1"/>
  <c r="AJ39" i="1" s="1"/>
  <c r="AJ34" i="1"/>
  <c r="AJ32" i="1"/>
  <c r="AJ24" i="1"/>
  <c r="X19" i="1"/>
  <c r="Z19" i="1" s="1"/>
  <c r="X24" i="1"/>
  <c r="Z24" i="1" s="1"/>
  <c r="X30" i="1"/>
  <c r="AS27" i="1"/>
  <c r="R25" i="1"/>
  <c r="C25" i="1" s="1"/>
  <c r="AM19" i="1"/>
  <c r="AO19" i="1" s="1"/>
  <c r="AM20" i="1"/>
  <c r="AO20" i="1" s="1"/>
  <c r="AM21" i="1"/>
  <c r="AO21" i="1" s="1"/>
  <c r="AM22" i="1"/>
  <c r="AO22" i="1" s="1"/>
  <c r="AM23" i="1"/>
  <c r="AO23" i="1" s="1"/>
  <c r="AM25" i="1"/>
  <c r="AO25" i="1" s="1"/>
  <c r="AM26" i="1"/>
  <c r="AO26" i="1" s="1"/>
  <c r="AM27" i="1"/>
  <c r="AO27" i="1" s="1"/>
  <c r="AM28" i="1"/>
  <c r="AO28" i="1" s="1"/>
  <c r="AM29" i="1"/>
  <c r="AO29" i="1" s="1"/>
  <c r="AM30" i="1"/>
  <c r="AO30" i="1" s="1"/>
  <c r="AM31" i="1"/>
  <c r="AO31" i="1" s="1"/>
  <c r="AM32" i="1"/>
  <c r="AO32" i="1" s="1"/>
  <c r="AM33" i="1"/>
  <c r="AO33" i="1" s="1"/>
  <c r="R37" i="1"/>
  <c r="C37" i="1" s="1"/>
  <c r="R38" i="1"/>
  <c r="C38" i="1" s="1"/>
  <c r="AM37" i="1"/>
  <c r="AO37" i="1" s="1"/>
  <c r="AH37" i="1"/>
  <c r="AJ37" i="1" s="1"/>
  <c r="AH38" i="1"/>
  <c r="AJ38" i="1" s="1"/>
  <c r="AC37" i="1"/>
  <c r="AD37" i="1" s="1"/>
  <c r="AC38" i="1"/>
  <c r="AE38" i="1" s="1"/>
  <c r="X37" i="1"/>
  <c r="Z37" i="1" s="1"/>
  <c r="Z39" i="1" s="1"/>
  <c r="R36" i="1"/>
  <c r="C36" i="1" s="1"/>
  <c r="AS34" i="1"/>
  <c r="R34" i="1"/>
  <c r="C34" i="1" s="1"/>
  <c r="R33" i="1"/>
  <c r="C33" i="1" s="1"/>
  <c r="AS32" i="1"/>
  <c r="R32" i="1"/>
  <c r="C32" i="1" s="1"/>
  <c r="AS31" i="1"/>
  <c r="R31" i="1"/>
  <c r="AR31" i="1" s="1"/>
  <c r="AS30" i="1"/>
  <c r="R30" i="1"/>
  <c r="AR30" i="1" s="1"/>
  <c r="AS29" i="1"/>
  <c r="R29" i="1"/>
  <c r="AR29" i="1" s="1"/>
  <c r="AS28" i="1"/>
  <c r="R28" i="1"/>
  <c r="AR28" i="1" s="1"/>
  <c r="R26" i="1"/>
  <c r="C26" i="1" s="1"/>
  <c r="R24" i="1"/>
  <c r="AR24" i="1" s="1"/>
  <c r="AT24" i="1" s="1"/>
  <c r="AM36" i="1"/>
  <c r="AO36" i="1" s="1"/>
  <c r="AH25" i="1"/>
  <c r="AJ25" i="1" s="1"/>
  <c r="AH33" i="1"/>
  <c r="AJ33" i="1" s="1"/>
  <c r="AH31" i="1"/>
  <c r="AJ31" i="1" s="1"/>
  <c r="AH30" i="1"/>
  <c r="AJ30" i="1" s="1"/>
  <c r="AH29" i="1"/>
  <c r="AJ29" i="1" s="1"/>
  <c r="AH28" i="1"/>
  <c r="AJ28" i="1" s="1"/>
  <c r="AH27" i="1"/>
  <c r="AJ27" i="1" s="1"/>
  <c r="AH19" i="1"/>
  <c r="AJ19" i="1" s="1"/>
  <c r="AH20" i="1"/>
  <c r="AJ20" i="1" s="1"/>
  <c r="AH21" i="1"/>
  <c r="AJ21" i="1" s="1"/>
  <c r="AH22" i="1"/>
  <c r="AJ22" i="1" s="1"/>
  <c r="AH23" i="1"/>
  <c r="AJ23" i="1" s="1"/>
  <c r="AH26" i="1"/>
  <c r="AJ26" i="1" s="1"/>
  <c r="AC36" i="1"/>
  <c r="AE36" i="1" s="1"/>
  <c r="AC33" i="1"/>
  <c r="AE33" i="1" s="1"/>
  <c r="AC32" i="1"/>
  <c r="AE32" i="1" s="1"/>
  <c r="AC31" i="1"/>
  <c r="AE31" i="1" s="1"/>
  <c r="AC30" i="1"/>
  <c r="AE30" i="1" s="1"/>
  <c r="AC28" i="1"/>
  <c r="AE28" i="1" s="1"/>
  <c r="AC27" i="1"/>
  <c r="AE27" i="1" s="1"/>
  <c r="AC19" i="1"/>
  <c r="AE19" i="1" s="1"/>
  <c r="AC21" i="1"/>
  <c r="AE21" i="1" s="1"/>
  <c r="AC22" i="1"/>
  <c r="AC23" i="1"/>
  <c r="AE23" i="1" s="1"/>
  <c r="AC25" i="1"/>
  <c r="AE25" i="1" s="1"/>
  <c r="AC26" i="1"/>
  <c r="AE26" i="1" s="1"/>
  <c r="AC20" i="1"/>
  <c r="AE20" i="1" s="1"/>
  <c r="X34" i="1"/>
  <c r="Z34" i="1" s="1"/>
  <c r="X33" i="1"/>
  <c r="X31" i="1"/>
  <c r="Z31" i="1" s="1"/>
  <c r="X27" i="1"/>
  <c r="Z27" i="1" s="1"/>
  <c r="X26" i="1"/>
  <c r="Z26" i="1" s="1"/>
  <c r="X23" i="1"/>
  <c r="Z23" i="1" s="1"/>
  <c r="X22" i="1"/>
  <c r="Z22" i="1" s="1"/>
  <c r="X21" i="1"/>
  <c r="Z21" i="1" s="1"/>
  <c r="X20" i="1"/>
  <c r="F19" i="1"/>
  <c r="F20" i="1"/>
  <c r="F21" i="1"/>
  <c r="F22" i="1"/>
  <c r="F23" i="1"/>
  <c r="F24" i="1"/>
  <c r="F25" i="1"/>
  <c r="F26" i="1"/>
  <c r="F27" i="1"/>
  <c r="F28" i="1"/>
  <c r="F29" i="1"/>
  <c r="F30" i="1"/>
  <c r="F31" i="1"/>
  <c r="F32" i="1"/>
  <c r="F33" i="1"/>
  <c r="F34" i="1"/>
  <c r="F36" i="1"/>
  <c r="F37" i="1"/>
  <c r="F38" i="1"/>
  <c r="AS19" i="1"/>
  <c r="C28" i="1"/>
  <c r="R27" i="1"/>
  <c r="AR27" i="1" s="1"/>
  <c r="R23" i="1"/>
  <c r="C23" i="1" s="1"/>
  <c r="R22" i="1"/>
  <c r="C22" i="1" s="1"/>
  <c r="R21" i="1"/>
  <c r="C21" i="1" s="1"/>
  <c r="R20" i="1"/>
  <c r="AR20" i="1" s="1"/>
  <c r="R19" i="1"/>
  <c r="C19" i="1" s="1"/>
  <c r="AS23" i="1"/>
  <c r="AS22" i="1"/>
  <c r="AS21" i="1"/>
  <c r="AS20" i="1"/>
  <c r="AR37" i="1"/>
  <c r="AR34" i="1" l="1"/>
  <c r="AT34" i="1" s="1"/>
  <c r="AT29" i="1"/>
  <c r="AR26" i="1"/>
  <c r="AT26" i="1" s="1"/>
  <c r="AT30" i="1"/>
  <c r="AO39" i="1"/>
  <c r="AR38" i="1"/>
  <c r="AT38" i="1" s="1"/>
  <c r="AT27" i="1"/>
  <c r="AR25" i="1"/>
  <c r="AT25" i="1" s="1"/>
  <c r="C29" i="1"/>
  <c r="C27" i="1"/>
  <c r="AR33" i="1"/>
  <c r="AT33" i="1" s="1"/>
  <c r="C31" i="1"/>
  <c r="AR21" i="1"/>
  <c r="AT21" i="1" s="1"/>
  <c r="AT31" i="1"/>
  <c r="AT20" i="1"/>
  <c r="AD35" i="1"/>
  <c r="F35" i="1"/>
  <c r="F39" i="1"/>
  <c r="AT28" i="1"/>
  <c r="C20" i="1"/>
  <c r="AO35" i="1"/>
  <c r="AN35" i="1"/>
  <c r="AE37" i="1"/>
  <c r="AE39" i="1" s="1"/>
  <c r="AS37" i="1"/>
  <c r="AT37" i="1" s="1"/>
  <c r="Z35" i="1"/>
  <c r="Z40" i="1" s="1"/>
  <c r="AJ35" i="1"/>
  <c r="AJ40" i="1" s="1"/>
  <c r="AI35" i="1"/>
  <c r="C30" i="1"/>
  <c r="AR32" i="1"/>
  <c r="AT32" i="1" s="1"/>
  <c r="C24" i="1"/>
  <c r="AR19" i="1"/>
  <c r="AT19" i="1" s="1"/>
  <c r="AR22" i="1"/>
  <c r="AT22" i="1" s="1"/>
  <c r="AR23" i="1"/>
  <c r="AT23" i="1" s="1"/>
  <c r="AR36" i="1"/>
  <c r="AT36" i="1" s="1"/>
  <c r="AE35" i="1"/>
  <c r="AT39" i="1" l="1"/>
  <c r="F40" i="1"/>
  <c r="AO40" i="1"/>
  <c r="AT35" i="1"/>
  <c r="AE40" i="1"/>
  <c r="AT40" i="1" l="1"/>
</calcChain>
</file>

<file path=xl/sharedStrings.xml><?xml version="1.0" encoding="utf-8"?>
<sst xmlns="http://schemas.openxmlformats.org/spreadsheetml/2006/main" count="491" uniqueCount="283">
  <si>
    <t>PROCESO
ACOMPAÑAMIENTO A LA GESTIÓN LOCAL</t>
  </si>
  <si>
    <r>
      <rPr>
        <b/>
        <sz val="11"/>
        <color indexed="8"/>
        <rFont val="Calibri Light"/>
        <family val="2"/>
      </rPr>
      <t xml:space="preserve">Código Formato: </t>
    </r>
    <r>
      <rPr>
        <sz val="11"/>
        <color indexed="8"/>
        <rFont val="Calibri Light"/>
        <family val="2"/>
      </rPr>
      <t xml:space="preserve">PLE-PIN-F017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26 de enero de 2021
</t>
    </r>
    <r>
      <rPr>
        <b/>
        <sz val="11"/>
        <color indexed="8"/>
        <rFont val="Calibri Light"/>
        <family val="2"/>
      </rPr>
      <t xml:space="preserve">Caso HOLA: </t>
    </r>
    <r>
      <rPr>
        <sz val="11"/>
        <rFont val="Calibri Light"/>
        <family val="2"/>
      </rPr>
      <t>151110</t>
    </r>
  </si>
  <si>
    <t>VIGENCIA DE LA PLANEACIÓN 2021</t>
  </si>
  <si>
    <t>DEPENDENCIAS ASOCIADAS</t>
  </si>
  <si>
    <t>Subsecretaría de Gestion Local
Dirección para la Gestión del Desarrollo Local
Dirección para la Gestión Policiva</t>
  </si>
  <si>
    <t>CONTROL DE CAMBIOS</t>
  </si>
  <si>
    <t>VERSIÓN</t>
  </si>
  <si>
    <t>FECHA</t>
  </si>
  <si>
    <t>DESCRIPCIÓN DE LA MODIFICACIÓN</t>
  </si>
  <si>
    <t>18 de febrero 2021</t>
  </si>
  <si>
    <t>Publicación del plan de gestión aprobado. Caso HOLA: 155654</t>
  </si>
  <si>
    <t>25 de marzo de 2021</t>
  </si>
  <si>
    <t>De acuerdo con la solicitud y argumentos del Subsecretario de Gestión Local del día 25/03/2021, se modifica: 
1) Redacción de la meta No. 5 de "Elaborar 4 informes de seguimiento a la estrategia de acompañamiento y apoyo al Sistema Bogotá Solidaria en los canales de bonos canjeables y subsidio en especie que involucran recursos de los Fondos de Desarrollo Local" a "Elaborar 4 informes de seguimiento y acompañamiento a los contratos ejecutados por los  Fondos de Desarrollo Local en el marco de la Estrategia de Reactivación Económica Local - EMRE LOCAL"
2) Alcance de la meta No. 6 "Diseñar e implementar dos (2) herramientas de alertas que permitan prevernir y advertir situaciones de riesgo en el cumplimiento de la ejecución de los programas de la estrategias de Bogotá Solidaria y mitigación y reactivación economica EMRE LOCAL" a "Diseñar e implementar una (1) herramienta de alertas que permitan prevernir y advertir situaciones de riesgo en el cumplimiento de la ejecución de los programas de la estrategias de mitigación y reactivación economica EMRE LOCAL", y se actualiza la programación trimestral. 
3) Se aumenta la magnitud de la meta No. 12, pasando de 38 a 62 visitas de seguimiento y asesoría al proceso de cobro persuasivo de las alcaldías locales, y por consiguiente la programación trimestral de la meta.
4) Se aumenta la magnitud de la meta No. 15, pasando de 380 a 550 asesorías técnicas en el uso de ARCO, y por consiguiente la programación trimestral de la meta.</t>
  </si>
  <si>
    <t>27 de abril de 2021</t>
  </si>
  <si>
    <t>Para el primer trimestre de la vigencia 2021, el plan de gestión del proceso alcanzó un nivel de desempeño del 81% de acuerdo con lo programado, y del 22% acumulado para la vigencia. Se modifica la redacción de la meta No. 1  de "Alcanzar 300 participantes en procesos de formación y capacitación para la incidencia local" a "Alcanzar 300 participantes en procesos de formación para el fortalecimiento de la gestión local" según caso Hola 156980.</t>
  </si>
  <si>
    <t>21 de junio de 2021</t>
  </si>
  <si>
    <t>De acuerdo con la solicitud y argumentos del Subsecretario de Gestión Local del día 16/06/2021, se modifica: 
1. Responsable, magnitud de la meta, total programado para la vigencia y programación trimestral de la meta No. 4.
2. Responsable de la meta No. 5</t>
  </si>
  <si>
    <t>PLAN ESTRATÉGICO INSTITUCIONAL</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</si>
  <si>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</si>
  <si>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</si>
  <si>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</si>
  <si>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</si>
  <si>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</si>
  <si>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</si>
  <si>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</si>
  <si>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</si>
  <si>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</si>
  <si>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</si>
  <si>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</si>
  <si>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MAGNITUD DE LA META</t>
  </si>
  <si>
    <t>No. Meta</t>
  </si>
  <si>
    <t>META PLAN DE GESTIÓN VIGENCIA</t>
  </si>
  <si>
    <t>PONDERACIÓN DE LA META</t>
  </si>
  <si>
    <t>TIPO DE META</t>
  </si>
  <si>
    <t>NOMBRE DEL INDICADOR</t>
  </si>
  <si>
    <t>NUMERADOR</t>
  </si>
  <si>
    <t>DENOMINADOR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</si>
  <si>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</si>
  <si>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</si>
  <si>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</si>
  <si>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</si>
  <si>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</si>
  <si>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</si>
  <si>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</si>
  <si>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</si>
  <si>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</si>
  <si>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</si>
  <si>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</si>
  <si>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</si>
  <si>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</si>
  <si>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</si>
  <si>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</si>
  <si>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</si>
  <si>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</si>
  <si>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</si>
  <si>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</si>
  <si>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</si>
  <si>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</si>
  <si>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</si>
  <si>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Gestión</t>
  </si>
  <si>
    <t>Participantes</t>
  </si>
  <si>
    <t>Número de participantes en los procesos de formación</t>
  </si>
  <si>
    <t>N/A</t>
  </si>
  <si>
    <t>Suma</t>
  </si>
  <si>
    <t>Eficacia</t>
  </si>
  <si>
    <t>Tabla de datos de participantes en sesiones de formación para la incidencia local</t>
  </si>
  <si>
    <t>Formulario de Asistencia y Evaluación  (Microsoft Forms)</t>
  </si>
  <si>
    <t>Subsecretaría de Gestión Local
(Centro de Gobierno Local)</t>
  </si>
  <si>
    <t>Informe de asistencia</t>
  </si>
  <si>
    <t>El día 19 de Febrero de 2021 se realizó, en el contexto de capacitaciones a los funcionarios y contratistas de la Subsecretaría de Gestión Local, una capacitación sobre la Estructura del Distrito y Modelo Integrado de Planeación y Gestión, logrando 30 participantes</t>
  </si>
  <si>
    <t>Documento de mapa de navegación</t>
  </si>
  <si>
    <t>Asistencias</t>
  </si>
  <si>
    <t>Construir una (1) base de datos asociada a las líneas de trabajo e investigación del Centro de Gobierno Local</t>
  </si>
  <si>
    <t>Bases de datos construidas</t>
  </si>
  <si>
    <t>No. de bases de  datos construidas</t>
  </si>
  <si>
    <t>Base de datos</t>
  </si>
  <si>
    <t>Repositorio de información del Observatorio</t>
  </si>
  <si>
    <t xml:space="preserve">Durante el mes de febrero se adelantó  la estructuración del Centro de Gobierno Local y se identificaron 6 líneas de acción: gestión pública local, situaciones locales, apuestas estratégicas, construcción de confianza y legitimidad, gestión policiva y emergencia sanitaria. Para cada una de estas líneas se realizó un levantamiento de información de los indicadores/datos.
Durante el mes de marzo se crearon los tableros de descongestión de actuaciones administrativas, el de cumplimiento de la meta 313 PDD, se actualizó el de seguimiento a la inversión y se replicaron los tableros en oracle a fin de realizar la visualización de la bodega de datos. </t>
  </si>
  <si>
    <t>Matriz base de datos</t>
  </si>
  <si>
    <t>Documentos con los contenidos de las líneas de investigación</t>
  </si>
  <si>
    <t>Realizar 4 informes de análisis en temas de gestión local</t>
  </si>
  <si>
    <t>Informes de análisis</t>
  </si>
  <si>
    <t>Número de informes realizados</t>
  </si>
  <si>
    <t>Informes</t>
  </si>
  <si>
    <t>El documento está en costrucción y se expedirá la versión final en abril</t>
  </si>
  <si>
    <t>No aplica</t>
  </si>
  <si>
    <t>Documentos del informe</t>
  </si>
  <si>
    <t>Elaborar 3 informes de seguimiento a la estrategia de acompañamiento y apoyo a la línea de inversión Desarrollo de la Economía Local, establecida en los Planes de Desarrollo Local</t>
  </si>
  <si>
    <t>Informe de seguimiento desarrollo a la economía local</t>
  </si>
  <si>
    <t>Número de informes de seguimiento realizados</t>
  </si>
  <si>
    <t>Informe de seguimiento</t>
  </si>
  <si>
    <t>Informes de seguimiento</t>
  </si>
  <si>
    <t>Dirección para la Gestión del Desarrollo Local</t>
  </si>
  <si>
    <t>Elaborar 4 informes de seguimiento y acompañamiento a los contratos ejecutados por los  Fondos de Desarrollo Local en el marco de la Estrategia de Reactivación Económica Local - EMRE LOCAL.</t>
  </si>
  <si>
    <t>Informes de seguimiento Sistema Bogotá Solidaria</t>
  </si>
  <si>
    <t>Informes de gestión</t>
  </si>
  <si>
    <t>Diseñar e implementar una (1) herramienta de alertas que permitan prevernir y advertir situaciones de riesgo en el cumplimiento de la ejecución de los programas de la estrategias de mitigación y reactivación economica EMRE LOCAL.</t>
  </si>
  <si>
    <t>Retadora (Mejora)</t>
  </si>
  <si>
    <t>Heramienta de alertas tempranas diseñada e implementada</t>
  </si>
  <si>
    <t>Número de herramientas de alertas tempranas diseñadas e implementadas</t>
  </si>
  <si>
    <t>Herramienta de alertas tempranas</t>
  </si>
  <si>
    <t>No programada</t>
  </si>
  <si>
    <t xml:space="preserve">Herramientas de alertas tempranas diseñadas e implementadas
Alertas tempranas generadas </t>
  </si>
  <si>
    <t>Documento de diseño e implementación</t>
  </si>
  <si>
    <t>Subsecretaría de Gestión Local
(Bogotá Cuidadora)</t>
  </si>
  <si>
    <t>Documento de diseño e implementación
Alertas tempranas generadas y documentadas.</t>
  </si>
  <si>
    <t>Se diseñó una matriz de acompañamiento y seguimiento y de alertas temparanas para los procesos de reactivación economica. La herramienta contiene información sobre la programación y los avances de cada proceso contractual desde las etapas de  formulación de la meta hasta el cierre de la ejecución contactual, priorizando el tema de gestión documental, avance ejecución física, financiera, presupuestal y contable, además del balance social.  Se construyó una matriz para el seguimiento a la gestión documental de los contratos de los programas de acuerdo con las normas de contratación, fundamental para el seguimiento y verificación periódica de la información publicada en los distintos sistemas de información dispuestos, que sea coherente, veraz y oportuna. Cada vez que las localidades realicen modificaciones deben publicarlas en la página Colombia Compra Eficiente, previo cumplimiento del procedimiento establecido para ello.
Se reporta un avance del (40 %) de ejecución de acuerdo con el plan de trabajo y disponibildad por parte de las Alcaldias LOCALES-FDL. Se han adelantado  visitas  técnicas  de  seguimiento  y monitoreo  al avance de la gestión contractual, técnica y operativa de los  contratos  suscritos  por  las  Alcaldías  Locales  de:  Engativá,  La Candelaria,  Suba,  San  Cristóbal, Mártires, Antonio Nariño, Ciudad Bolivar, en  el  marco  del  Sistema  Distrital  para  la Mitigación  del  Impacto  Económico,  el  Fomento  y  Reactivación  Económica –EMRE-Local. Las demás Alcaldias se programaron para el mes de abril.</t>
  </si>
  <si>
    <t>Matrices de generación de alertas</t>
  </si>
  <si>
    <t>Matrices e informes de generación de alertas</t>
  </si>
  <si>
    <t>Implementar el 100% del plan de acción de la estrategia "constructores locales"</t>
  </si>
  <si>
    <t>Plan de Acción de la estrategia "constructores locales"</t>
  </si>
  <si>
    <t>Porcentaje de avance en la ejecucíón del plan de acción   de la estrategia "constructores locales"</t>
  </si>
  <si>
    <t>Creciente</t>
  </si>
  <si>
    <t>Avance porcentual del Plan de Acción</t>
  </si>
  <si>
    <t>Plan de acción implementado</t>
  </si>
  <si>
    <t>En los meses de enero, febrero y marzo se ralizaron acciones para la puesta en marcha de la estrategia de constructores locales, así:
1. Construcción y retroalimentación de la guía metodológica y de orientaciones jurídicas para las Alcaldías Locales: Enero y Febrero
2. Construcción y retroalimentación de matriz para seguimiento y monitoreo frente a iniciativas ganadoras, identificación de promotores, modalidades de contratación y tiempos de ejecución, entre otros por cada Alcaldía LocaL: Enero, febrero y marzo.
3. Sesiones de trabajo con Alcaldías Locales a fin de realizar socialización de la metodología, y mesas de trabajo para seguimiento y acompañamiento: Enero, Febrero y Marzo
4. Apoyo en la articulación y seguimiento para la actualización de DTS con iniciativas ganadoras de presupuestos participativos, con articulación con DGDL y seguimiento con sectores: Febrero y marzo.
5. Sesiones con sectores para socializar lineamientos para revisión de DTS atendiendo criterios técnicos de cada uno de ellos, y disposiciones de circulares 002 y 006 expedidas al respecto para agilizar el proceso de formulación e inicio de ejecución de iniciativas ganadoras de presupuestos participativos. Febrero y Marzo.</t>
  </si>
  <si>
    <t>Carpetas de documentos de política, resultados de presupuestos participativos y productos</t>
  </si>
  <si>
    <t>Actas de reunión, informes de avance, matrices de iniciativas, presentaciones</t>
  </si>
  <si>
    <t xml:space="preserve">Implementar al 100% una herramienta de interacción y divulgación del conocimiento para el desarrollo de capacidades locales en el manejo de SIPSE LOCAL </t>
  </si>
  <si>
    <t xml:space="preserve">Avance en la implementación de Instrumento de interacción y divulgación del conocimiento SIPSE LOCAL </t>
  </si>
  <si>
    <t>Porcentaje de avance del plan de trabajo</t>
  </si>
  <si>
    <t>Porcentaje</t>
  </si>
  <si>
    <t>Office 365 
(Forms 
Sharepoint)</t>
  </si>
  <si>
    <t>Sistema de información SIPSE LOCAL</t>
  </si>
  <si>
    <t>Plan de Trabajo</t>
  </si>
  <si>
    <t>Durante el presente trimestre se estableció un plan de trabajo relacionado con la implementación de SIPSE LOCAL. Se definieron los pasos para la implemementación de una comunidad virtual que apoye a los usuarios de los Fondos de Desarrollo Local. Se definió su estructura y el funcionamiento creada en Sharepoint y con acceso a los servidores de las alcaldías locales. Los profesionales expertos en el manejo de SIPSE de la Dirección construyeron 11 contenidos audiovisuales que se encuentran en revisión y se elaboró una matriz con tips para la gestión y manejo de la herramienta. Se consolidó el Banco de preguntas frecuentes que próximamente estará disponible. Se elaboró una propuesta de Estrategia de divulgación de SIPSE-Local para evaluación, ajuste e implementación. Se presentó la estructura básica del curso virtual de SIPSE a los líderes de la Escuela de Gobierno Local con un modelo por módulos y procesos de evaluación y certificación.
Desde el mes de enero y de forma mensual se establecieron semáforos para analizar el avance en la implementación de los módulos por parte de los FDL. Se revisaron y ajustaron los rangos de los semaforos en relación con las metas fijadas para esta vigencia</t>
  </si>
  <si>
    <t>Documentos que dan cuenta del cumplimiento del Plan de Trabajo (matrices, actas, videos, presentaciones)</t>
  </si>
  <si>
    <t>Atender el 100% de las solicitudes de gestión de los Fondos de Desarrollo Local en las plataformas de compra pública fomentando la integridad y transparencia en la publicación de los procesos</t>
  </si>
  <si>
    <t>Porcentaje de solicitudes atendidas</t>
  </si>
  <si>
    <t>Número de solicitudes de acompañamiento en gestión en las plataformas de compra pública atendidas</t>
  </si>
  <si>
    <t xml:space="preserve">Número de solicitudes de acompañamiento en gestión en las plataformas de compra pública recibidas )*100 </t>
  </si>
  <si>
    <t>Constante</t>
  </si>
  <si>
    <t>Evidencias de reunión</t>
  </si>
  <si>
    <t>Informe mensual proyecto 7801</t>
  </si>
  <si>
    <t>En enero se brindaron 14 acompañamientos técnicos y 13 apoyos entre telefónicos y virtuales en temas como: Ajustes del formato PAA, publicación del PAA en SECOP II, Administración de la cuenta y cargue de procesos de contratación directa a los profesionales de los FDL. 
En febrero se realizaron 32 acompañamientos de asesoría y orientación en SECOP y 50 apoyos entre telefónicos y virtuales en Administración de la cuenta búsqueda de procesos en SECOP I y II, solicitudes de cotización y órdenes de compra en AMP- TVEC y cargue de procesos de contratación directa. 
En marzo se realizaron 54 compañamientos de asesoría y orientación en SECOP y 64 apoyos entre telefónicos y virtuales en Administración de la cuenta SECOP II, actualización de documentos de los contratos- convenios EMRE SECOP I, publicación de procesos, solicitudes de cotización y órdenes de compra en AMP- TVEC (Aseo y cafetería - combustible y compra de bienes por catálogo de grandes superficies)
En total, en el primer trimestre se realizaron 100 acompañamientos de asesoría y orientación y 127 apoyos entre telefónicos y virtuales a los Fondos de Desarrollo Local, en uso y buenas practicas de las plataformas del sistema electrónico de contratación pública (SECOP I, SECOP II y TVEC)</t>
  </si>
  <si>
    <t>Actas de reunión y formatos que consolidan la gestión realizada en acompañamientos, asesorías y apoyo técnico</t>
  </si>
  <si>
    <t>Durante el segundo trimestre se realizaron 140 acompañamientos en asesoría y orientación de uso de las plataformas del SECOP, 94 apoyos técnicos y 217 apoyos por llamadas o mensajes, así: En el mes de abril, 55 acompañamientos en asesoría y orientación, 25 apoyos técnicos y 61 apoyos entre telefónicos y mensajes atendidos por las plataformas WhatsApp y/o Microsoft Teams. En el mes de mayo, 31 acompañamientos en asesoría y orientación, 44 apoyos técnicos y 87 apoyos entre telefónicos y mensajes atendidos por las plataformas WhatsApp y/o Microsoft Teams) En el mes de junio, 54 acompañamientos en asesoría y orientación, 25 apoyos técnicos y 69 apoyos telefónicos. Los temas tratados fueron: operación de las plataformas SECOP I, SECOP II y TVEC para la planeación, publicación, modificación y actualización de los procesos contractuales y órdenes de compra. Se elaboró y envió para revisión un documento tipo guía de buenas prácticas, en la configuración de la cuenta de entidad estatal en la plataforma SECOP II.</t>
  </si>
  <si>
    <t>Desarrollar 3 ciclos de mesas de trabajo entre los sectores y las alcaldías locales que requieran celeridad con trámites pendientes para lograr la ejecución de giros y liberación de saldos de obligaciones por pagar.</t>
  </si>
  <si>
    <t>Ciclos de mesas de trabajo entre los sectores y las alcaldías locales</t>
  </si>
  <si>
    <t>Número de ciclos de mesas de trabajo entre los sectores y las alcaldias locales desarrollados</t>
  </si>
  <si>
    <t>Ciclos de mesas de trabajo</t>
  </si>
  <si>
    <t>Reporte trimestral de resultados de las mesas realizadas</t>
  </si>
  <si>
    <t xml:space="preserve">Consolidado de información de los FDL </t>
  </si>
  <si>
    <t>Actas de reunión</t>
  </si>
  <si>
    <t>No programada para el I Trimestre de 2021</t>
  </si>
  <si>
    <t>El día 5 de mayo de la presente vigencia, se llevó a cabo el 1er ciclo de mesas de trabajo, el cual se realizó en conjunto con la Secretaría de Educación Distrital y los Fondos de Desarrollo Local de Fontibón, Suba, Ciudad Bolívar y Antonio Nariño, en aras de fijar compromisos que permitieran la liquidación del contrato derivado de la celebración del Convenio Interadministrativo 1999 de 2019, por cuanto no se había remitido por parte de estos Fondos de Desarrollo una documentación indispensable para finiquitar el trámite.</t>
  </si>
  <si>
    <t>Registro de asistencia, grabación de la reunión, plan de trabajo de la meta</t>
  </si>
  <si>
    <t>Generar 8 alertas a los FDL frente a la ejecución de las propuestas ganadoras de la Fase 2 de presupuestos participativos</t>
  </si>
  <si>
    <t>Alertas tempranas remitidas a los FDL frente a la Ejecución de las propuestas ganadoras de la Fase II de presupuestos participativos.</t>
  </si>
  <si>
    <t>Número de alertas tempranas remitidas los FDL frente a la Ejecución de las propuestas ganadoras de la Fase II de presupuestos participativos.</t>
  </si>
  <si>
    <t>Alertas tempranas remitidas</t>
  </si>
  <si>
    <t>Eficiencia</t>
  </si>
  <si>
    <t>Documentos de alertas tempranas remitidos</t>
  </si>
  <si>
    <t>Plataforma Gobierno Abierto Bogotá</t>
  </si>
  <si>
    <t>Memorandos de envío</t>
  </si>
  <si>
    <t>Realizar 62 visitas de seguimiento y asesoría al proceso de cobro persuasivo de las alcaldías locales por parte del Grupo de Cobro Persuasivo</t>
  </si>
  <si>
    <t>Rutinaria</t>
  </si>
  <si>
    <t>Visitas  de seguimiento y asesoría a las Alcaldías Locales</t>
  </si>
  <si>
    <t xml:space="preserve">Número de visitas de seguimiento y asesoría realizadas a las Alcaldías </t>
  </si>
  <si>
    <t>Visitas  de seguimiento y asesoría a las Alcaldías Locales realizadas</t>
  </si>
  <si>
    <t>Dirección para la Gestión Policiva</t>
  </si>
  <si>
    <t>Dirección para la Gestión Policiva (Cobro Persuasivo)</t>
  </si>
  <si>
    <t>Actas de asistencia</t>
  </si>
  <si>
    <t xml:space="preserve">Durante los meses de enero y febrero se realizaron 12 reuniones con los Profesionales 222-24 de las Alcaldías Locales para establecer el estado del proceso de cobro persuasivo en las localidades, verificar el avance del proceso de contratación y continuidad de los referentes de cobro persuasivo y de ofrecer el apoyo, orientación y asesoría del grupo de cobro persuasivo de la DGP.
Durante el mes de marzo se realizaron 5 reuniones con las Alcaldías Locales de Teusaquillo, Kennedy, Usme y Tunjuelito, con el fin de hacer control y seguimiento al cobro persuasivo de las acreencias no tributarias a favor de los Fondos de Desarrollo Local, y brindar asesoría a los referentes locales.
Las Alcaldías Locales presentaron demoras en la contratación de los referentes de cobro persuasivo, por tanto, el tema estaba en cabeza de los profesionales 222-24 ocasionando el retraso para el inició de las labores de seguimiento a esta actividad.
Al finalizar el trimestre las Alcaldías Locales de Chapinero, San Cristóbal, Bosa, Barrios Unidos y Ciudad Bolívar, aún no cuentan con  los referentes de cobro persuasivo. </t>
  </si>
  <si>
    <t>Actas de reunión, matrices de consolidadción, capturas de pantalla de las reuniones, archivo de la presentación</t>
  </si>
  <si>
    <t>En abril se realizaron 7 reuniones virtuales de seguimiento al cobro persuasivo con los referentes de las localidades Usaquén, Antonio Nariño, Ciudad Bolívar, Fontibón, Engativá, San Cristóbal y Mártires, con el fin de hacer control y seguimiento a las acreencias no tributarias a favor de los Fondos de Desarrollo Local de las Alcaldías Locales, así como indagar por aquellas que se encuentran en cobro coactivo en la Secretaría Distrital de Hacienda. En mayo se realizaron 6 reuniones virtuales de seguimiento al proceso de cobro persuasivo con los referentes de las localidades de Puente Aranda, Rafael Uribe, Suba, Santa Fe, Chapinero y Barrios Unidos, para hacer control y seguimiento a las acreencias no tributarias a favor de los Fondos de Desarrollo Local de las Alcaldías locales; de igual manera, se brindó apoyo a los referentes frente a las inquietudes que les asisten en algunos aspectos en relación con el tema referido. En junio, se realizaron 7 reuniones virtuales de seguimiento al proceso de cobro persuasivo con los referentes de las localidades de Bosa, Candelaria, Usme, Kennedy, Tunjuelito, Usaquén y Antonio Nariño, con el fin de hacer control y seguimiento a las acreencias no tributarias a favor de los Fondos de Desarrollo Local de las Alcaldías locales. A la fecha no se cuenta con referente de la Localidad de Barrios Unidos, quien está cediendo el contrato por motivos personales.</t>
  </si>
  <si>
    <t>Elaborar 4 documentos de seguimiento a la estratégia de acompañamiento y apoyo a la  descongestión de actuaciones administrativas</t>
  </si>
  <si>
    <t>Documentos de seguimiento</t>
  </si>
  <si>
    <t>Número de documentos de seguimientos elaborados</t>
  </si>
  <si>
    <t>Documentos de seguimiento elaborados</t>
  </si>
  <si>
    <t>Aplicativo SI ACTUA, reportes de caracterización y actualización</t>
  </si>
  <si>
    <t>Dirección para la Gestión Policiva (DIAL)</t>
  </si>
  <si>
    <t>Consulta Documento</t>
  </si>
  <si>
    <t>Se elaboró documento de seguimiento a la estrategia de acompañamiento y apoyo que se presta a las alcaldías locales para la descongestión de las actuaciones administrativas.</t>
  </si>
  <si>
    <t>Archivo del informe</t>
  </si>
  <si>
    <t>Se elaboró el informe correspondiente al segundo trimestre 2021, el cual da continuidad a los resultados  obtenidos a través de la implementación de la Línea de Intervención Gestión del Conocimiento enunciada en el Plan Estratégico de Descongestión (las otras líneas de intervención no se implementaron en el segundo trimestre objeto de este informe). Por lo anterior se desarrolló una estrategia que cumpla con la Descongestión de las Actuaciones Administrativas.</t>
  </si>
  <si>
    <t>Informe</t>
  </si>
  <si>
    <t>Realizar dos (2) mesas de trabajo para efectuar coordinación interinstitucional entre los Inspectores de Policía  y la Polícia Nacional, para aplicación del Código Nacional de Seguridad y Convivencia Ciudadana.</t>
  </si>
  <si>
    <t>Mesas de trabajo de coordinación realizadas</t>
  </si>
  <si>
    <t>Número de mesas de trabajo realizadas</t>
  </si>
  <si>
    <t>Mesas de trabajo realizadas</t>
  </si>
  <si>
    <t>Informes de la mesas realizadas</t>
  </si>
  <si>
    <t>Dirección para la Gestión Policiva (Inspecciones)</t>
  </si>
  <si>
    <t>Informe de las mesas realizadas</t>
  </si>
  <si>
    <t>Informe de mesa de trabajo</t>
  </si>
  <si>
    <t>Asesorías técnicas para fortalecer las capacidades y habilidades en el uso del aplicativo ARCO.</t>
  </si>
  <si>
    <t>Número de asesorías técnicas para fortalecer las capacidades y habilidades en el uso del aplicativo ARCO realizadas</t>
  </si>
  <si>
    <t xml:space="preserve">Asesorías técnicas realizadas </t>
  </si>
  <si>
    <t xml:space="preserve">Listados de asistencia </t>
  </si>
  <si>
    <t>Dirección para la Gestión Policiva (ARCO)</t>
  </si>
  <si>
    <t>En el mes de enero se realizaron 2 capacitaciones en el uso y manejo del aplicativo ARCO, es importante mencionar que en el mes de enero se adelantaba el proceso de contratación del equipo.
En el mes de febrero se realizaron 27 capacitaciones y 4 asesorías a inspectores de policía y auxiliares que se vincularon tanto en la planta temporal como en la planta permanente. También se impartieron a inspectores de las localidades.
En el mes de marzo el equipo ARCO realizó 20 capacitaciones sobre la funcionalidad del aplicativo ARCO, tanto a grupos de Inspectores y Auxiliares de las Inspecciones del sector Distrital como a las Inspecciones y funcionarios que lo requirieron en el sector Local. Igualmente, se llevaron a cabo 184 asesorías técnicas para fortalecer las capacidades y habilidades en el uso del aplicativo ARCO a funcionarios del área de Inspecciones del factor Local y Distrital. 
Entre las capacitaciones y las asesorías técnicas se adelantaron en el mes de marzo un total de 204 actividades destinadas a la optimización en el uso de esta herramienta. 
Cabe señalar que con la ampliación de la planta permanente de la SDG y la implementación de la planta temporal de descongestión ha incrementado de manera significativa la demanda de capacitación y asesorías que se requieren para el manejo y uso del aplicativo ARCO.</t>
  </si>
  <si>
    <t xml:space="preserve">Soportes de asesorías </t>
  </si>
  <si>
    <t>Soportes de asesorías</t>
  </si>
  <si>
    <t>Diseñar e implementar un (1) documento para el uso y apropiación del aplicativo ARCO que permita fortalecer capacidades y conocimientos de los profesionales grado 222-24 de reparto, inspectores de policía y personal apoyo</t>
  </si>
  <si>
    <t>Documentos para uso y apropiación  del aplicativo ARCO diseñados e implementados.</t>
  </si>
  <si>
    <t>Número de documentos para uso y apropiación  del aplicativo ARCO diseñados e implementados</t>
  </si>
  <si>
    <t>Documentos diseñados e implementados</t>
  </si>
  <si>
    <t>Procedimiento normalizado por el Sistema de gestion de la entidad</t>
  </si>
  <si>
    <t>Documentos para el uso y apropiación del aplicativo ARCO</t>
  </si>
  <si>
    <t>Se ajustó el instructivo para el manejo de la herramienta ARCO, estableciendo de forma más precisa y detallada el paso a paso de las actividades básicas que realizan los Inspectores de Policía y los Profesionales Especializados Grado 24 de las áreas de Inspecciones en el manejo de expedientes en el aplicativo ARCO. 
El anterior instructivo fue enviado el día 26 de marzo de 2021 a la Oficina Aseora de Planeación de la Secretaría Distrital de Gobierno para su revisión y publicación dentro del sistema de gestión de calidad.
La Dirección para la Gestión Policiva se encuentra a la espera de la respuesta de la Oficina Asesora de Planeación para continuar con el trámite de publicación en MATIZ.</t>
  </si>
  <si>
    <t>Documento final</t>
  </si>
  <si>
    <t>El documento  para el uso y apropiación del aplicativo ARCO que permita fortalecer capacidades y conocimientos de los profesionales grado 222-24 de reparto, inspectores de policía y personal apoyo se encuentra publicado en el sistema integrado de gestión en el siguiente link:
http://gaia.gobiernobogota.gov.co/sites/default/files/sig/instructivo/get-ivc-in014_instrucciones_para_el_uso_de_la_herramienta_arco.pdf</t>
  </si>
  <si>
    <t>Documento publicado</t>
  </si>
  <si>
    <t>Total metas procesos Alcaldía local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</si>
  <si>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</si>
  <si>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</si>
  <si>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parámetros establecidos en la herramienta construida por la OAP</t>
  </si>
  <si>
    <t>Sostenibilidad del sistema de gestión</t>
  </si>
  <si>
    <t>Criteros ambientales</t>
  </si>
  <si>
    <t>Número de criterios ambientales cumplidos</t>
  </si>
  <si>
    <t>Total de criterios ambientales establecidos</t>
  </si>
  <si>
    <t>Porcentaje de buenas prácticas ambientales implementadas</t>
  </si>
  <si>
    <t>Herramienta Oficina Asesora de Planeación</t>
  </si>
  <si>
    <t>Aplicación de la meta: dependencias del proceso.
Reporte de la meta: Oficina Asesora de Planeación</t>
  </si>
  <si>
    <t>Listas de chequeo al cumplimiento de criterios ambientales remitidos por la OAP</t>
  </si>
  <si>
    <t>T2</t>
  </si>
  <si>
    <t>Actualización documental</t>
  </si>
  <si>
    <t>Número de documentos actualizados del proceso</t>
  </si>
  <si>
    <t>Número de documentos programados a actualizar en el plan de trabajo)*100</t>
  </si>
  <si>
    <t xml:space="preserve">Documentos con actualización en el LMD </t>
  </si>
  <si>
    <t xml:space="preserve">Casos Hola de actualización generados
Listado Maestro de Documentos 
Matiz </t>
  </si>
  <si>
    <t>MATIZ publicacion del Procedimiento formalizado en el MIPG</t>
  </si>
  <si>
    <t>El proceso actualizó 2 de los 10 documentos establecidos a la fecha de corte: GET-AGL-C caracterización del proceso y GET-AGL-MR matriz de riesgos de acompañamiento a la gestión local</t>
  </si>
  <si>
    <t>T3</t>
  </si>
  <si>
    <t>Participar del 100% de las capacitaciones que se realicen en gestión de riesgos, planes de mejora, y sistema de gestión institucional</t>
  </si>
  <si>
    <t>Partipación en capacitaciones</t>
  </si>
  <si>
    <t>Número de capacitaciones en las que se participó</t>
  </si>
  <si>
    <t>Número de capacitaciones convocadas)*100</t>
  </si>
  <si>
    <t>Capacitaciones realizadas</t>
  </si>
  <si>
    <t>No  programada</t>
  </si>
  <si>
    <t>Registros de participación</t>
  </si>
  <si>
    <t>Listado de asistencia
Video de la reunión
Presentación</t>
  </si>
  <si>
    <t>Carpeta compartida de registros de asistencia  - OAP</t>
  </si>
  <si>
    <t>Total metas transversales (20%)</t>
  </si>
  <si>
    <t xml:space="preserve">Total plan de gestión </t>
  </si>
  <si>
    <t>Objetivo Estrategico</t>
  </si>
  <si>
    <t>Fomentar la gestión del conocimiento y la innovación para agilizar la comunicación con el ciudadano, la prestación de trámites y servicios, y garantizar la toma de decisiones con base en evidencia.</t>
  </si>
  <si>
    <t>Promover una ciudadanía activa y responsable, propiciando espacios de participación, formación y diálogo con mayor inteligencia colectiva y conciencia común, donde las nuevas ciudadanías se sientan vinculadas e identificadas con el Gobierno Distrital.</t>
  </si>
  <si>
    <t>Implementar estrategias de Gobierno Abierto y transparencia, haciendo uso de herramientas de las TIC para su divulgación, como parte del fortalecimiento de la relación entre la ciudadanía y el gobierno.</t>
  </si>
  <si>
    <t>Decreciente</t>
  </si>
  <si>
    <t>Efectividad</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</si>
  <si>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</si>
  <si>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</si>
  <si>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 xml:space="preserve">Se elaboró informe en el que se registra la información relacionada con la estrategia de acompañamiento y apoyo a la línea de inversión Desarrollo de la Economía Local, establecida en los Planes de Desarrollo Local correspondientes al I y II trimestre del año 2021. </t>
  </si>
  <si>
    <t xml:space="preserve">El 13 de mayo mes de mayo se llevó a cabo la primera mesa de trabajo de coordinación interinstitucional entre los Inspectores de Policía y la Policía Nacional, relacionada con la aplicación del Código Nacional de Seguridad y Convivencia Ciudadana. </t>
  </si>
  <si>
    <t>La meta se ejecuta según lo programado</t>
  </si>
  <si>
    <t>En abril de 2021 se realizaron un total de 130 asesorías técnicas para el fortalecimiento de las capacidades en el uso del aplicativo ARCO a los funcionarios de Inspecciones de Policía tanto del Factor Local como del Factor Distrital y profesionales encargados del reparto. En mayo se llevaron a cabo un total de 145 asesorías por parte de los profesionales que integran en equipo ARCO de la Dirección para la Gestión Policiva. En junio se realizaron 244 asesorías por parte de los profesionales que integran el equipo ARCO de la Dirección para la Gestión Policiva.</t>
  </si>
  <si>
    <t>Durante el segundo trimestre de la vigencia se realizó informe  relacionado con el continuo el acompañamiento y apoyo a los contratos celebrados con los recursos destinados para la Estrategia de Mitigación y Reactivación Económica de 2020, en los 6 programas establecidos: Obras para el empleo, Empleos de Emergencia, Incentivos para el empleo, Bioseguridad, Campesino Local y Cultura Local.</t>
  </si>
  <si>
    <t>En el marco de las acciones de acompañamiento y seguimiento a los FDL, como ejecutores de los contratos, estrategias, planes, programas y/o proyectos relacionados con Bogotá Cuidadora en los Sistemas de Bogotá Solidaria y Reactivación Económica, se vienen adelantando actividades relacionadas con: 1. Lineamientos para el seguimiento jurídico, financiero y administrativo 2. Orientación técnica en la consolidación y análisis de información para la toma de decisiones 3. Generación de recomendaciones, observaciones y alertas tempranas 4. Diseño y disposición de herramientas o instrumentos de consolidación y análisis de información que se requieran en la consolidación y análisis de información permanente, generando alertas y estrategias de ejecución e intervención de manera organizada. En concordancia con lo anterior durante el presente trimestre, se adelantaron las actividades relacionadas con visitas técnicas de seguimiento y monitoreo en las alcaldías locales que ya habían sido objeto de acompañamiento, junto con aquellas que se encontraban pendientes como: Usme, Tunjuelito, Fontibón y Rafael Uribe Uribe. Quedando la herramienta funcional al 100% para la generación de alertas tempranas.</t>
  </si>
  <si>
    <t>30 de julio de 2021</t>
  </si>
  <si>
    <t>El 16 de abril se realizó capacitación a 53 servidores públicos y contratistas de la Dirección para la Gestión del Desarrollo Local en el “Modelo Integrado de Gestión – Cumplimiento de Metas Plan de Gestión y Proyecto de Inversión”. El 28 de mayo de 2021 se realizaron dos capacitaciones de Orfeo para la Subsecretaría de Gestión Local y la Dirección para la Gestión del Desarrollo Local, con una asistencia de 38 personas en cada una de ellas, para un total de 76 participantes. Durante el mes de Junio se realizaron capacitaciones: 1) Capacitación en Orfeo para DGP el 4 de Junio a las 8am- 95 participantes 2) Capacitación en Orfeo para DGP el 4 de Junio a las 2pm- 75 participantes.</t>
  </si>
  <si>
    <t>Meta cumplida. Se capacitó a 329 personas en fortalecimiento de la gestión local.</t>
  </si>
  <si>
    <t>En abril se avanzó con la creación del tablero de control político. Los tableros que están pendientes se incorporarán a la Bodega de Datos en la segunda Fase del proyecto con Oracle que va hasta el mes de Septiembre. De acuerdo con las líneas de investigación, se empezó en la consolidación del primer documento de investigación de gobernanza y gobernabilidad de esta vigencia. Se adjunta como soporte la tabla de contenido que tendrá el documento. Se está trabajando, junto con los equipos de la DGDL, DGP y Bussiness Support, en la segunda fase del proyecto de Bodega de Datos para la Secretaria de Gobierno. Como parte de este proceso, se ha capacitado a todos los equipos en el cargue de los tableros que se desarrollaron en la Fase 1.</t>
  </si>
  <si>
    <t>El primer informe realizado, en coordinación con la DGDL, presentó un estado de avance sobre aquellas alertas tempranas identificadas en la ejecución e inversión de los Fondos de Desarrollo Local durante el primer trimestre de la vigencia 2021. Se plasma a través de las siguientes temáticas de análisis: 1) Presupuesto Fondos de Desarrollo Local  Proyectos de Inversión 20 FDL, 2) Ejecución de temas estratégicos, 3) Índice de Gestión Pública Local. El segundo informe de análisis sobre temas de desarrollo local se encuentra en desarrollo y está previsto para ser terminado en Julio de 2021.</t>
  </si>
  <si>
    <t>Se elaboró el informe de Alertas Tempranas Ejecución Plan de Desarrollo. La meta presenta una diferencia en la ejecución correspondiente al 25%, el cual se nivelará en el tercer trimestre.</t>
  </si>
  <si>
    <t>Inforrme de seguimiento Estrategia de Mitigación y Reactivación Económica Local
EMRE - Local</t>
  </si>
  <si>
    <t>Se elaboró informe de seguimiento  correspondiente al primer trimestre, relacionado con la atención a peticiones ciudadanas y organismos de control, gestión documental en plataforma SECOP, construcción de la herramienta tecnológica de seguimiento, acompañamiento a la gestión local y observaciones, sugerencias y alertas tempranas.</t>
  </si>
  <si>
    <t>Se han elaborados dos informes en el marco de la Estrategia de Reactivación Económica Local - EMRE LOCAL.</t>
  </si>
  <si>
    <t>Meta cumplida. En el marco de las acciones de acompañamiento y seguimiento a los FDL, como ejecutores de los contratos, estrategias, planes, programas y/o proyectos relacionados con Bogotá Cuidadora en los Sistemas de Bogotá Solidaria y Reactivación Económica, se vienen adelantando actividades relacionadas con: 1. Lineamientos para el seguimiento jurídico, financiero y administrativo 2. Orientación técnica en la consolidación y análisis de información para la toma de decisiones 3. Generación de recomendaciones, observaciones y alertas tempranas 4. Diseño y disposición de herramientas o instrumentos de consolidación y análisis de información que se requieran en la consolidación y análisis de información permanente, generando alertas y estrategias de ejecución e intervención de manera organizada. En concordancia con lo anterior durante el presente trimestre, se adelantaron las actividades relacionadas con visitas técnicas de seguimiento y monitoreo en las alcaldías locales que ya habían sido objeto de acompañamiento, junto con aquellas que se encontraban pendientes como: Usme, Tunjuelito, Fontibón y Rafael Uribe Uribe. Quedando la herramienta funcional al 100% para la generación de alertas tempranas.</t>
  </si>
  <si>
    <t>Como parte de la implementación del  plan de acción de la estrategia "constructores locales", se adelantaron las siguientes acciones: Durante el mes de abril se continuó el acompañamiento a las Alcaldías Locales para la actualización de la matriz de seguimiento para la toma de decisiones y alimento del Centro de Gobierno Local. Durante el mes de mayo se inició el ciclo de veeduría y control social para los promotores y promotoras, liderado por la Veeduría Distrital. Durante el mes de junio se reporta la articulación que lideró la Secretaría Distrital de Gobierno para la firma del convenio interadministrativo con la Secretaría de Cultura y los Fondos de Desarrollo Local para la ejecución de las iniciativas ganadoras de presupuestos participativos. Junto a otras actividades que dan cumplimiento al plan de acción de la estrategia de constructores locales.</t>
  </si>
  <si>
    <t xml:space="preserve">Se viene implementando el plan de acción de la estrategia "constructores locales", de acuerdo con las necesidades del proceso. </t>
  </si>
  <si>
    <t>Durante el segundo trimestre, la Dirección para la Gestión del Desarrollo Local estableció un plan de trabajo frente a los diferentes temas relacionados con la implementación de SIPSE LOCAL; hasta este momento se ha adelantado de la siguiente manera: 1. se implementó la comunidad Sipse, definiendo los contenidos que van a hacer registrados, 2. Se adelantó con la Subsecretaria de Gestión Local la gestión para contratar un profesional idóneo con conocimiento en ingeniería de software para gestionar un diagnóstico integral al sistema y realizar las recomendaciones y ajustes que apoyarán la puesta en marcha de la Comunidad Sipse, 3. Se realizaron mesas de trabajo con las 20 Alcaldías locales donde se construyó la matriz de nuevos requerimientos para Sipse Local, 4. Se realizó mesa de trabajo con la Escuela de Gobierno frente a la estructuración de los contenidos del curso Moodle de Sipse local teniendo en cuenta una caracterización del mismo 5. Se consolidaron los reportes de indicadores del registro de información contractual en SIPSE con respecto a SECOP.</t>
  </si>
  <si>
    <t>La meta se ejecuta según lo programado, atendiendo el 100% de las solicitudes de gestión de los Fondos de Desarrollo Local en las plataformas de compra pública fomentando la integridad y transparencia en la publicación de los procesos.</t>
  </si>
  <si>
    <t>La meta se ejecuta según lo programado. Se llevó a cabo el 1er ciclo de mesas de trabajo, el cual se realizó en conjunto con la Secretaría de Educación Distrital y los Fondos de Desarrollo Local de Fontibón, Suba, Ciudad Bolívar y Antonio Nariño, en aras de fijar compromisos que permitieran la liquidación del contrato derivado de la celebración del Convenio Interadministrativo 1999 de 2019, por cuanto no se había remitido por parte de estos Fondos de Desarrollo una documentación indispensable para finiquitar el trámite.</t>
  </si>
  <si>
    <t>Subsecretaría de Gestión Local (equipo constructores locales)</t>
  </si>
  <si>
    <t>La meta se ejecuta por encima de lo programado, realizando reuniones virtuales de seguimiento y asesoría al proceso de cobro persuasivo de las alcaldías locales por parte del Grupo de Cobro Persuasivo</t>
  </si>
  <si>
    <t>La meta se ejecuta según lo programado. Se han elaborado 2  documentos de seguimiento a la estratégia de acompañamiento y apoyo a la  descongestión de actuaciones administrativas</t>
  </si>
  <si>
    <t xml:space="preserve">Meta cumplida. Se han realizado 756 asesorías técnicas a funcionarios para fortalecer las capacidades y habilidades en el uso del aplicativo ARCO. </t>
  </si>
  <si>
    <t>Meta cumplida. El documento  para el uso y apropiación del aplicativo ARCO que permita fortalecer capacidades y conocimientos de los profesionales grado 222-24 de reparto, inspectores de policía y personal apoyo se encuentra publicado en el sistema integrado de gestión en el siguiente link:
http://gaia.gobiernobogota.gov.co/sites/default/files/sig/instructivo/get-ivc-in014_instrucciones_para_el_uso_de_la_herramienta_arco.pdf</t>
  </si>
  <si>
    <t>Actualizar el 100% los documentos del proceso conforme al plan de trabajo definido.</t>
  </si>
  <si>
    <t>El proceso actualizó los siguientes documentos:  GET-AGL-P002 Seguimiento a las obligaciones por pagar de los FDL; GET-AGL-IN003 Instrucciones para el funcionamiento del consejo de alcaldes (as) locales; GET-AGL-F003 Matriz de seguimiento a las obligaciones por pagar, lo que representa el 75% del cumplimiento de lo programado para el trimestre.</t>
  </si>
  <si>
    <t>MATIZ. Listado maestro de documentos</t>
  </si>
  <si>
    <t xml:space="preserve">Subsecretaría de Gestión Local
Total servidores reportados: 44
Participación encuesta huella: 26
Reporte consumo de papel primera semana de junio
Participación actividades ambientales: día del agua (21), energías renovables (16), buenas prácticas ambientales (28).Total participación= 65
Participación actividades movilidad: Ley probici (0), malla vial (0)
Dirección para la Gestión de Desarrollo Local
Total de servidores reportados:58
Participacción en Huella de Carbono: 54
Reporte consumo de papel diligenciado hasta Mayo
Participación actividades movilidad: Ley probici (0), malla vial (0)
Semana Ambiental :(73) participación 
Participación actividades ambientales: día del agua (28), energías renovables (0), buenas prácticas ambientales (15) </t>
  </si>
  <si>
    <t>Reporte de gestión ambiental OAP</t>
  </si>
  <si>
    <t xml:space="preserve">El proceso ha actualizado 5 documentos, los cuales se encuentran publicados en MATIZ. </t>
  </si>
  <si>
    <t xml:space="preserve">Registro de asistencia Teams. </t>
  </si>
  <si>
    <t>El proceso asistió a la capacitación brindada a los promotores de mejora, en la que se brindaron lineamientos sobre la gestión de riesgos, planes de mejora, planeación institucional y PAAC.</t>
  </si>
  <si>
    <t>Dentro del seguimiento y acompañamiento que se realiza por parte del equipo de Constructores Locales en la materialización de las iniciativas ganadoras de presupuestos participativos, y dentro del informe de seguimiento mensual que se genera de éste, para cada localidad se registran, en los casos que se presenten, alertas u oportunidades de mejora a tener cuenta por cada Fondo para el mes siguiente. Estas alertas que se encuentran en el ánalisis de cada una de las tablas, o a manera de conclusión al finalizar la sección de cada localidad, tienen relación no sólo con el proceso de materialización de las inciativas ganadoras, sino también con el proceso de formación de los promotores, el acompañamiento de éstos en los procesos de veeduría y control social, y los procesos de diálogo que se ha tenido con la ciudadanía.</t>
  </si>
  <si>
    <t xml:space="preserve">Para el segundo trimestre de la vigencia 2021, el plan de gestión del proceso alcanzó un nivel de desempeño del 92,07% de acuerdo con lo programado, y del 57,8% acumulado para la vigencia.
Se actualizó el responsable de la meta No. 11, pasando de la Dirección para la Gestión del Desarrollo Local a la Subsecretaría de Gestión Local (Equipo Constructores Locales). </t>
  </si>
  <si>
    <t>27 de septiembre de 2021</t>
  </si>
  <si>
    <t xml:space="preserve">
Alcanzar 900 participantes en procesos de formación para el fortalecimiento de la gestión local</t>
  </si>
  <si>
    <t>Realizar 1.706 asesorías técnicas a funcionarios (Profesionales Grado 222-24 de reparto, Inspectores y personal apoyo) para fortalecer las capacidades y habilidades en el uso del aplicativo ARCO.</t>
  </si>
  <si>
    <t xml:space="preserve">Se modifica la magnitud total y programación del III y IV trimestre de las metas No. 1 y 15 fel plan de gestión 2021, de acuerdo con la solicitud y justificación presentada por la Subsecretaría de Gestión Local, en comunicación del día 22/09/2021, así:  i) La meta No. 1 "Alcanzar 300 participantes en procesos de formación para el fortalecimiento de la gestión local", aumentando a 900 participantes;  ii)  La meta No. 15 "Realizar 550 asesorías técnicas a funcionarios (Profesionales Grado 222-24 de reparto, Inspectores y personal apoyo) para fortalecer las capacidades y habilidades en el uso del aplicativo ARCO", aumentando a 1.706 asesorías.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</si>
</sst>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_-;\-* #,##0_-;_-* &quot;-&quot;??_-;_-@_-"/>
  </numFmts>
  <fonts count="14" x14ac:knownFonts="1">
    <font>
      <sz val="11"/>
      <color theme="1"/>
      <name val="Calibri"/>
      <family val="2"/>
      <scheme val="minor"/>
    </font>
    <font>
      <sz val="11"/>
      <color indexed="8"/>
      <name val="Calibri Light"/>
      <family val="2"/>
    </font>
    <font>
      <b/>
      <sz val="11"/>
      <color indexed="8"/>
      <name val="Calibri Light"/>
      <family val="2"/>
    </font>
    <font>
      <sz val="11"/>
      <name val="Calibri Light"/>
      <family val="2"/>
    </font>
    <font>
      <sz val="11"/>
      <color theme="1"/>
      <name val="Calibri"/>
      <family val="2"/>
      <scheme val="minor"/>
    </font>
    <font>
      <b/>
      <sz val="11"/>
      <color theme="1"/>
      <name val="Calibri Light"/>
      <family val="2"/>
      <scheme val="major"/>
    </font>
    <font>
      <sz val="11"/>
      <color theme="1"/>
      <name val="Calibri Light"/>
      <family val="2"/>
      <scheme val="major"/>
    </font>
    <font>
      <sz val="9"/>
      <color rgb="FF323130"/>
      <name val="Segoe UI"/>
      <family val="2"/>
    </font>
    <font>
      <sz val="1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b/>
      <sz val="14"/>
      <color theme="1"/>
      <name val="Calibri Light"/>
      <family val="2"/>
      <scheme val="major"/>
    </font>
    <font>
      <sz val="12"/>
      <color theme="1"/>
      <name val="Calibri Light"/>
      <family val="2"/>
      <scheme val="major"/>
    </font>
  </fonts>
  <fills count="10">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4" tint="0.79998168889431442"/>
        <bgColor indexed="64"/>
      </patternFill>
    </fill>
    <fill>
      <patternFill patternType="solid">
        <fgColor theme="9"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4">
    <xf numFmtId="0" fontId="0" fillId="0" borderId="0"/>
    <xf numFmtId="43"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cellStyleXfs>
  <cellXfs count="307">
    <xf numFmtId="0" fontId="0" fillId="0" borderId="0" xfId="0"/>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xf numFmtId="0" fontId="0" fillId="0" borderId="1" xfId="0" applyBorder="1"/>
    <xf numFmtId="1" fontId="6" fillId="0" borderId="2" xfId="0" applyNumberFormat="1" applyFont="1" applyBorder="1" applyAlignment="1" applyProtection="1">
      <alignment horizontal="center" vertical="center" wrapText="1"/>
      <protection locked="0"/>
    </xf>
    <xf numFmtId="1" fontId="6" fillId="0" borderId="1" xfId="0" applyNumberFormat="1" applyFont="1" applyBorder="1" applyAlignment="1" applyProtection="1">
      <alignment horizontal="center" vertical="center" wrapText="1"/>
      <protection locked="0"/>
    </xf>
    <xf numFmtId="9" fontId="6" fillId="0" borderId="1" xfId="3" applyFont="1" applyBorder="1" applyAlignment="1" applyProtection="1">
      <alignment horizontal="center" vertical="center" wrapText="1"/>
      <protection locked="0"/>
    </xf>
    <xf numFmtId="0" fontId="6" fillId="0" borderId="0" xfId="0" applyFont="1" applyAlignment="1" applyProtection="1">
      <alignment wrapText="1"/>
      <protection hidden="1"/>
    </xf>
    <xf numFmtId="0" fontId="6" fillId="0" borderId="0" xfId="0" applyFont="1" applyAlignment="1" applyProtection="1">
      <alignment vertical="center" wrapText="1"/>
      <protection hidden="1"/>
    </xf>
    <xf numFmtId="0" fontId="7" fillId="0" borderId="0" xfId="0" applyFont="1" applyProtection="1">
      <protection hidden="1"/>
    </xf>
    <xf numFmtId="9" fontId="6" fillId="0" borderId="0" xfId="0" applyNumberFormat="1" applyFont="1" applyAlignment="1" applyProtection="1">
      <alignment wrapText="1"/>
      <protection hidden="1"/>
    </xf>
    <xf numFmtId="0" fontId="5" fillId="2" borderId="1" xfId="0" applyFont="1" applyFill="1" applyBorder="1" applyAlignment="1" applyProtection="1">
      <alignment horizontal="center" wrapText="1"/>
      <protection hidden="1"/>
    </xf>
    <xf numFmtId="0" fontId="5" fillId="2" borderId="3" xfId="0" applyFont="1" applyFill="1" applyBorder="1" applyAlignment="1" applyProtection="1">
      <alignment horizontal="center" vertical="center" wrapText="1"/>
      <protection hidden="1"/>
    </xf>
    <xf numFmtId="9" fontId="5" fillId="2" borderId="1" xfId="0" applyNumberFormat="1"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center" wrapText="1"/>
      <protection hidden="1"/>
    </xf>
    <xf numFmtId="0" fontId="6" fillId="0" borderId="3" xfId="0" applyFont="1" applyBorder="1" applyAlignment="1" applyProtection="1">
      <alignment horizontal="center" vertical="center" wrapText="1"/>
      <protection hidden="1"/>
    </xf>
    <xf numFmtId="0" fontId="6" fillId="0" borderId="1" xfId="0" applyFont="1" applyBorder="1" applyAlignment="1" applyProtection="1">
      <alignment horizontal="left" vertical="center" wrapText="1"/>
      <protection hidden="1"/>
    </xf>
    <xf numFmtId="1" fontId="6" fillId="0" borderId="1" xfId="2" applyNumberFormat="1" applyFont="1" applyBorder="1" applyAlignment="1" applyProtection="1">
      <alignment horizontal="center" vertical="center" wrapText="1"/>
      <protection hidden="1"/>
    </xf>
    <xf numFmtId="9" fontId="6" fillId="0" borderId="1" xfId="3" applyNumberFormat="1" applyFont="1" applyBorder="1" applyAlignment="1" applyProtection="1">
      <alignment horizontal="center" vertical="center" wrapText="1"/>
      <protection hidden="1"/>
    </xf>
    <xf numFmtId="1" fontId="6" fillId="0" borderId="2" xfId="0" applyNumberFormat="1" applyFont="1" applyBorder="1" applyAlignment="1" applyProtection="1">
      <alignment horizontal="center" vertical="center" wrapText="1"/>
      <protection hidden="1"/>
    </xf>
    <xf numFmtId="0" fontId="6" fillId="0" borderId="3" xfId="0" applyFont="1" applyBorder="1" applyAlignment="1" applyProtection="1">
      <alignment horizontal="left" vertical="center" wrapText="1"/>
      <protection hidden="1"/>
    </xf>
    <xf numFmtId="0" fontId="8" fillId="0" borderId="1" xfId="0" applyFont="1" applyBorder="1" applyAlignment="1" applyProtection="1">
      <alignment horizontal="center" vertical="center"/>
      <protection hidden="1"/>
    </xf>
    <xf numFmtId="9" fontId="6" fillId="0" borderId="1" xfId="0" applyNumberFormat="1"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9" fontId="6" fillId="0" borderId="1" xfId="3" applyFont="1" applyBorder="1" applyAlignment="1" applyProtection="1">
      <alignment horizontal="center" vertical="center" wrapText="1"/>
      <protection hidden="1"/>
    </xf>
    <xf numFmtId="9" fontId="8" fillId="0" borderId="1" xfId="0" applyNumberFormat="1" applyFont="1" applyBorder="1" applyAlignment="1" applyProtection="1">
      <alignment horizontal="center" vertical="center"/>
      <protection hidden="1"/>
    </xf>
    <xf numFmtId="9" fontId="6" fillId="0" borderId="2" xfId="2" applyNumberFormat="1" applyFont="1" applyBorder="1" applyAlignment="1" applyProtection="1">
      <alignment horizontal="center" vertical="center" wrapText="1"/>
      <protection hidden="1"/>
    </xf>
    <xf numFmtId="9" fontId="8" fillId="0" borderId="1" xfId="3" applyFont="1" applyBorder="1" applyAlignment="1" applyProtection="1">
      <alignment horizontal="center" vertical="center"/>
      <protection hidden="1"/>
    </xf>
    <xf numFmtId="9" fontId="6" fillId="0" borderId="2" xfId="3" applyNumberFormat="1" applyFont="1" applyBorder="1" applyAlignment="1" applyProtection="1">
      <alignment horizontal="center" vertical="center" wrapText="1"/>
      <protection hidden="1"/>
    </xf>
    <xf numFmtId="0" fontId="8" fillId="0" borderId="1" xfId="0" applyFont="1" applyBorder="1" applyAlignment="1" applyProtection="1">
      <alignment horizontal="left" vertical="center" wrapText="1"/>
      <protection hidden="1"/>
    </xf>
    <xf numFmtId="9" fontId="6" fillId="0" borderId="2" xfId="0" applyNumberFormat="1" applyFont="1" applyBorder="1" applyAlignment="1" applyProtection="1">
      <alignment horizontal="center" vertical="center" wrapText="1"/>
      <protection hidden="1"/>
    </xf>
    <xf numFmtId="1" fontId="6" fillId="0" borderId="1" xfId="3" applyNumberFormat="1" applyFont="1" applyBorder="1" applyAlignment="1" applyProtection="1">
      <alignment horizontal="center" vertical="center" wrapText="1"/>
      <protection hidden="1"/>
    </xf>
    <xf numFmtId="1" fontId="6" fillId="0" borderId="2" xfId="2" applyNumberFormat="1" applyFont="1" applyBorder="1" applyAlignment="1" applyProtection="1">
      <alignment horizontal="center" vertical="center" wrapText="1"/>
      <protection hidden="1"/>
    </xf>
    <xf numFmtId="0" fontId="6" fillId="0" borderId="4" xfId="0" applyFont="1" applyBorder="1" applyAlignment="1" applyProtection="1">
      <alignment horizontal="left" vertical="center" wrapText="1"/>
      <protection hidden="1"/>
    </xf>
    <xf numFmtId="0" fontId="8" fillId="0" borderId="5" xfId="0" applyFont="1" applyBorder="1" applyAlignment="1" applyProtection="1">
      <alignment horizontal="center" vertical="center"/>
      <protection hidden="1"/>
    </xf>
    <xf numFmtId="0" fontId="8" fillId="0" borderId="5" xfId="0" applyFont="1" applyBorder="1" applyAlignment="1" applyProtection="1">
      <alignment horizontal="center" vertical="center" wrapText="1"/>
      <protection hidden="1"/>
    </xf>
    <xf numFmtId="0" fontId="9" fillId="2" borderId="6" xfId="0" applyFont="1" applyFill="1" applyBorder="1" applyAlignment="1" applyProtection="1">
      <alignment horizontal="left" vertical="center"/>
      <protection hidden="1"/>
    </xf>
    <xf numFmtId="9" fontId="9" fillId="2" borderId="6" xfId="3" applyNumberFormat="1" applyFont="1" applyFill="1" applyBorder="1" applyAlignment="1" applyProtection="1">
      <alignment horizontal="center" vertical="center" wrapText="1"/>
      <protection hidden="1"/>
    </xf>
    <xf numFmtId="0" fontId="10" fillId="0" borderId="7" xfId="0" applyFont="1" applyBorder="1" applyAlignment="1" applyProtection="1">
      <alignment horizontal="center" vertical="center" wrapText="1"/>
      <protection hidden="1"/>
    </xf>
    <xf numFmtId="0" fontId="10" fillId="0" borderId="7" xfId="0" applyFont="1" applyBorder="1" applyAlignment="1" applyProtection="1">
      <alignment horizontal="left" vertical="center" wrapText="1"/>
      <protection hidden="1"/>
    </xf>
    <xf numFmtId="9" fontId="10" fillId="0" borderId="7" xfId="0" applyNumberFormat="1" applyFont="1" applyBorder="1" applyAlignment="1" applyProtection="1">
      <alignment horizontal="center" vertical="center" wrapText="1"/>
      <protection hidden="1"/>
    </xf>
    <xf numFmtId="9" fontId="10" fillId="0" borderId="7" xfId="3" applyNumberFormat="1" applyFont="1" applyBorder="1" applyAlignment="1" applyProtection="1">
      <alignment horizontal="center" vertical="center" wrapText="1"/>
      <protection hidden="1"/>
    </xf>
    <xf numFmtId="0" fontId="10" fillId="4" borderId="7" xfId="0" applyFont="1" applyFill="1" applyBorder="1" applyAlignment="1" applyProtection="1">
      <alignment horizontal="left" vertical="center" wrapText="1"/>
      <protection hidden="1"/>
    </xf>
    <xf numFmtId="9" fontId="10" fillId="4" borderId="7" xfId="0" applyNumberFormat="1" applyFont="1" applyFill="1" applyBorder="1" applyAlignment="1" applyProtection="1">
      <alignment horizontal="center" vertical="center" wrapText="1"/>
      <protection hidden="1"/>
    </xf>
    <xf numFmtId="9" fontId="10" fillId="4" borderId="8" xfId="0" applyNumberFormat="1" applyFont="1" applyFill="1" applyBorder="1" applyAlignment="1" applyProtection="1">
      <alignment horizontal="center" vertical="center" wrapText="1"/>
      <protection hidden="1"/>
    </xf>
    <xf numFmtId="0" fontId="10" fillId="0" borderId="9" xfId="0" applyFont="1" applyBorder="1" applyAlignment="1" applyProtection="1">
      <alignment horizontal="left" vertical="center" wrapText="1"/>
      <protection hidden="1"/>
    </xf>
    <xf numFmtId="0" fontId="10" fillId="0" borderId="8" xfId="0" applyFont="1" applyBorder="1" applyAlignment="1" applyProtection="1">
      <alignment horizontal="left" vertical="center" wrapText="1"/>
      <protection hidden="1"/>
    </xf>
    <xf numFmtId="0" fontId="10" fillId="0" borderId="1" xfId="0" applyFont="1" applyBorder="1" applyAlignment="1" applyProtection="1">
      <alignment horizontal="center" vertical="center" wrapText="1"/>
      <protection hidden="1"/>
    </xf>
    <xf numFmtId="0" fontId="10" fillId="0" borderId="1" xfId="0" applyFont="1" applyBorder="1" applyAlignment="1" applyProtection="1">
      <alignment horizontal="left" vertical="center" wrapText="1"/>
      <protection hidden="1"/>
    </xf>
    <xf numFmtId="9" fontId="10" fillId="0" borderId="1" xfId="0" applyNumberFormat="1" applyFont="1" applyBorder="1" applyAlignment="1" applyProtection="1">
      <alignment horizontal="center" vertical="center" wrapText="1"/>
      <protection hidden="1"/>
    </xf>
    <xf numFmtId="9" fontId="10" fillId="0" borderId="1" xfId="3" applyNumberFormat="1" applyFont="1" applyBorder="1" applyAlignment="1" applyProtection="1">
      <alignment horizontal="center" vertical="center" wrapText="1"/>
      <protection hidden="1"/>
    </xf>
    <xf numFmtId="0" fontId="10" fillId="4" borderId="1" xfId="0" applyFont="1" applyFill="1" applyBorder="1" applyAlignment="1" applyProtection="1">
      <alignment horizontal="left" vertical="center" wrapText="1"/>
      <protection hidden="1"/>
    </xf>
    <xf numFmtId="9" fontId="10" fillId="4" borderId="1" xfId="3" applyNumberFormat="1" applyFont="1" applyFill="1" applyBorder="1" applyAlignment="1" applyProtection="1">
      <alignment horizontal="center" vertical="center" wrapText="1"/>
      <protection hidden="1"/>
    </xf>
    <xf numFmtId="9" fontId="10" fillId="4" borderId="1" xfId="3" applyFont="1" applyFill="1" applyBorder="1" applyAlignment="1" applyProtection="1">
      <alignment horizontal="center" vertical="center" wrapText="1"/>
      <protection hidden="1"/>
    </xf>
    <xf numFmtId="9" fontId="10" fillId="4" borderId="10" xfId="3" applyFont="1" applyFill="1" applyBorder="1" applyAlignment="1" applyProtection="1">
      <alignment horizontal="center" vertical="center" wrapText="1"/>
      <protection hidden="1"/>
    </xf>
    <xf numFmtId="0" fontId="10" fillId="0" borderId="3" xfId="0" applyFont="1" applyBorder="1" applyAlignment="1" applyProtection="1">
      <alignment horizontal="left" vertical="center" wrapText="1"/>
      <protection hidden="1"/>
    </xf>
    <xf numFmtId="0" fontId="10" fillId="0" borderId="10" xfId="0" applyFont="1" applyBorder="1" applyAlignment="1" applyProtection="1">
      <alignment horizontal="left" vertical="center" wrapText="1"/>
      <protection hidden="1"/>
    </xf>
    <xf numFmtId="0" fontId="11" fillId="2" borderId="1" xfId="0" applyFont="1" applyFill="1" applyBorder="1" applyAlignment="1" applyProtection="1">
      <alignment wrapText="1"/>
      <protection hidden="1"/>
    </xf>
    <xf numFmtId="9" fontId="11" fillId="2" borderId="1" xfId="3" applyNumberFormat="1" applyFont="1" applyFill="1" applyBorder="1" applyAlignment="1" applyProtection="1">
      <alignment horizontal="center" wrapText="1"/>
      <protection hidden="1"/>
    </xf>
    <xf numFmtId="0" fontId="12" fillId="3" borderId="1" xfId="0" applyFont="1" applyFill="1" applyBorder="1" applyAlignment="1" applyProtection="1">
      <alignment wrapText="1"/>
      <protection hidden="1"/>
    </xf>
    <xf numFmtId="9" fontId="12" fillId="3" borderId="1" xfId="3" applyNumberFormat="1" applyFont="1" applyFill="1" applyBorder="1" applyAlignment="1" applyProtection="1">
      <alignment horizontal="center" wrapText="1"/>
      <protection hidden="1"/>
    </xf>
    <xf numFmtId="9" fontId="11" fillId="2" borderId="3" xfId="0" applyNumberFormat="1" applyFont="1" applyFill="1" applyBorder="1" applyAlignment="1" applyProtection="1">
      <alignment horizontal="center" vertical="center" wrapText="1"/>
      <protection hidden="1"/>
    </xf>
    <xf numFmtId="9" fontId="11" fillId="2" borderId="1" xfId="0" applyNumberFormat="1" applyFont="1" applyFill="1" applyBorder="1" applyAlignment="1" applyProtection="1">
      <alignment horizontal="center" vertical="center" wrapText="1"/>
      <protection hidden="1"/>
    </xf>
    <xf numFmtId="0" fontId="13" fillId="2" borderId="1" xfId="0" applyFont="1" applyFill="1" applyBorder="1" applyAlignment="1" applyProtection="1">
      <alignment vertical="center" wrapText="1"/>
      <protection hidden="1"/>
    </xf>
    <xf numFmtId="0" fontId="13" fillId="2" borderId="2" xfId="0" applyFont="1" applyFill="1" applyBorder="1" applyAlignment="1" applyProtection="1">
      <alignment vertical="center" wrapText="1"/>
      <protection hidden="1"/>
    </xf>
    <xf numFmtId="9" fontId="12" fillId="3" borderId="11" xfId="3" applyFont="1" applyFill="1" applyBorder="1" applyAlignment="1" applyProtection="1">
      <alignment horizontal="center" vertical="center" wrapText="1"/>
      <protection hidden="1"/>
    </xf>
    <xf numFmtId="9" fontId="12" fillId="3" borderId="6" xfId="3" applyFont="1" applyFill="1" applyBorder="1" applyAlignment="1" applyProtection="1">
      <alignment horizontal="center" vertical="center" wrapText="1"/>
      <protection hidden="1"/>
    </xf>
    <xf numFmtId="0" fontId="12" fillId="3" borderId="6" xfId="0" applyFont="1" applyFill="1" applyBorder="1" applyAlignment="1" applyProtection="1">
      <alignment vertical="center" wrapText="1"/>
      <protection hidden="1"/>
    </xf>
    <xf numFmtId="0" fontId="12" fillId="3" borderId="12" xfId="0" applyFont="1" applyFill="1" applyBorder="1" applyAlignment="1" applyProtection="1">
      <alignment vertical="center" wrapText="1"/>
      <protection hidden="1"/>
    </xf>
    <xf numFmtId="9" fontId="10" fillId="0" borderId="9" xfId="3" applyFont="1" applyBorder="1" applyAlignment="1" applyProtection="1">
      <alignment horizontal="center" vertical="center" wrapText="1"/>
      <protection hidden="1"/>
    </xf>
    <xf numFmtId="9" fontId="10" fillId="0" borderId="13" xfId="3" applyFont="1" applyBorder="1" applyAlignment="1" applyProtection="1">
      <alignment horizontal="center" vertical="center" wrapText="1"/>
      <protection hidden="1"/>
    </xf>
    <xf numFmtId="0" fontId="10" fillId="0" borderId="13" xfId="0" applyFont="1" applyBorder="1" applyAlignment="1" applyProtection="1">
      <alignment horizontal="center" vertical="center" wrapText="1"/>
      <protection hidden="1"/>
    </xf>
    <xf numFmtId="0" fontId="10" fillId="0" borderId="13" xfId="0" applyFont="1" applyBorder="1" applyAlignment="1" applyProtection="1">
      <alignment horizontal="left" vertical="center" wrapText="1"/>
      <protection hidden="1"/>
    </xf>
    <xf numFmtId="0" fontId="10" fillId="0" borderId="14" xfId="0" applyFont="1" applyBorder="1" applyAlignment="1" applyProtection="1">
      <alignment horizontal="left" vertical="center" wrapText="1"/>
      <protection hidden="1"/>
    </xf>
    <xf numFmtId="9" fontId="10" fillId="0" borderId="3" xfId="3" applyFont="1" applyBorder="1" applyAlignment="1" applyProtection="1">
      <alignment horizontal="center" vertical="center" wrapText="1"/>
      <protection hidden="1"/>
    </xf>
    <xf numFmtId="9" fontId="10" fillId="0" borderId="1" xfId="3" applyFont="1" applyBorder="1" applyAlignment="1" applyProtection="1">
      <alignment horizontal="center" vertical="center" wrapText="1"/>
      <protection hidden="1"/>
    </xf>
    <xf numFmtId="0" fontId="10" fillId="0" borderId="2" xfId="0" applyFont="1" applyBorder="1" applyAlignment="1" applyProtection="1">
      <alignment horizontal="left" vertical="center" wrapText="1"/>
      <protection hidden="1"/>
    </xf>
    <xf numFmtId="9" fontId="9" fillId="2" borderId="11" xfId="3" applyFont="1" applyFill="1" applyBorder="1" applyAlignment="1" applyProtection="1">
      <alignment vertical="center" wrapText="1"/>
      <protection hidden="1"/>
    </xf>
    <xf numFmtId="9" fontId="9" fillId="2" borderId="6" xfId="3" applyFont="1" applyFill="1" applyBorder="1" applyAlignment="1" applyProtection="1">
      <alignment horizontal="center" vertical="center" wrapText="1"/>
      <protection hidden="1"/>
    </xf>
    <xf numFmtId="0" fontId="13" fillId="2" borderId="6" xfId="0" applyFont="1" applyFill="1" applyBorder="1" applyAlignment="1" applyProtection="1">
      <alignment vertical="center" wrapText="1"/>
      <protection hidden="1"/>
    </xf>
    <xf numFmtId="0" fontId="13" fillId="2" borderId="12" xfId="0" applyFont="1" applyFill="1" applyBorder="1" applyAlignment="1" applyProtection="1">
      <alignment vertical="center" wrapText="1"/>
      <protection hidden="1"/>
    </xf>
    <xf numFmtId="1" fontId="6" fillId="0" borderId="3" xfId="2" applyNumberFormat="1" applyFont="1" applyBorder="1" applyAlignment="1" applyProtection="1">
      <alignment horizontal="center" vertical="center" wrapText="1"/>
      <protection hidden="1"/>
    </xf>
    <xf numFmtId="2" fontId="6" fillId="0" borderId="3" xfId="2" applyNumberFormat="1" applyFont="1" applyBorder="1" applyAlignment="1" applyProtection="1">
      <alignment horizontal="center" vertical="center" wrapText="1"/>
      <protection hidden="1"/>
    </xf>
    <xf numFmtId="9" fontId="6" fillId="0" borderId="3" xfId="3" applyFont="1" applyBorder="1" applyAlignment="1" applyProtection="1">
      <alignment horizontal="center" vertical="center" wrapText="1"/>
      <protection hidden="1"/>
    </xf>
    <xf numFmtId="9" fontId="6" fillId="0" borderId="3" xfId="3" applyNumberFormat="1" applyFont="1" applyBorder="1" applyAlignment="1" applyProtection="1">
      <alignment horizontal="center" vertical="center" wrapText="1"/>
      <protection hidden="1"/>
    </xf>
    <xf numFmtId="0" fontId="5" fillId="5" borderId="1" xfId="0" applyFont="1" applyFill="1" applyBorder="1" applyAlignment="1" applyProtection="1">
      <alignment horizontal="center" vertical="center" wrapText="1"/>
      <protection hidden="1"/>
    </xf>
    <xf numFmtId="0" fontId="5" fillId="5" borderId="2" xfId="0" applyFont="1" applyFill="1" applyBorder="1" applyAlignment="1" applyProtection="1">
      <alignment horizontal="center" vertical="center" wrapText="1"/>
      <protection hidden="1"/>
    </xf>
    <xf numFmtId="0" fontId="5" fillId="6" borderId="3" xfId="0" applyFont="1" applyFill="1" applyBorder="1" applyAlignment="1" applyProtection="1">
      <alignment horizontal="center" vertical="center" wrapText="1"/>
      <protection hidden="1"/>
    </xf>
    <xf numFmtId="0" fontId="5" fillId="6" borderId="1" xfId="0" applyFont="1" applyFill="1" applyBorder="1" applyAlignment="1" applyProtection="1">
      <alignment horizontal="center" vertical="center" wrapText="1"/>
      <protection hidden="1"/>
    </xf>
    <xf numFmtId="0" fontId="5" fillId="6" borderId="2" xfId="0" applyFont="1" applyFill="1" applyBorder="1" applyAlignment="1" applyProtection="1">
      <alignment horizontal="center" vertical="center" wrapText="1"/>
      <protection hidden="1"/>
    </xf>
    <xf numFmtId="0" fontId="5" fillId="7" borderId="3" xfId="0" applyFont="1" applyFill="1" applyBorder="1" applyAlignment="1" applyProtection="1">
      <alignment horizontal="center" vertical="center" wrapText="1"/>
      <protection hidden="1"/>
    </xf>
    <xf numFmtId="0" fontId="5" fillId="7" borderId="1" xfId="0" applyFont="1" applyFill="1" applyBorder="1" applyAlignment="1" applyProtection="1">
      <alignment horizontal="center" vertical="center" wrapText="1"/>
      <protection hidden="1"/>
    </xf>
    <xf numFmtId="0" fontId="5" fillId="7" borderId="2" xfId="0" applyFont="1" applyFill="1" applyBorder="1" applyAlignment="1" applyProtection="1">
      <alignment horizontal="center" vertical="center" wrapText="1"/>
      <protection hidden="1"/>
    </xf>
    <xf numFmtId="1" fontId="6" fillId="0" borderId="1" xfId="0" applyNumberFormat="1" applyFont="1" applyBorder="1" applyAlignment="1" applyProtection="1">
      <alignment horizontal="center" vertical="center" wrapText="1"/>
      <protection hidden="1"/>
    </xf>
    <xf numFmtId="1" fontId="6" fillId="0" borderId="1" xfId="0" applyNumberFormat="1" applyFont="1" applyBorder="1" applyAlignment="1" applyProtection="1">
      <alignment horizontal="center" vertical="justify" wrapText="1"/>
      <protection hidden="1"/>
    </xf>
    <xf numFmtId="1" fontId="6" fillId="0" borderId="1" xfId="0" applyNumberFormat="1" applyFont="1" applyBorder="1" applyAlignment="1" applyProtection="1">
      <alignment horizontal="justify" vertical="center" wrapText="1"/>
      <protection hidden="1"/>
    </xf>
    <xf numFmtId="0" fontId="6" fillId="0" borderId="0" xfId="0" applyFont="1" applyAlignment="1" applyProtection="1">
      <alignment horizontal="left" vertical="top" wrapText="1"/>
      <protection hidden="1"/>
    </xf>
    <xf numFmtId="2" fontId="6" fillId="0" borderId="1" xfId="0" applyNumberFormat="1" applyFont="1" applyBorder="1" applyAlignment="1" applyProtection="1">
      <alignment horizontal="center" vertical="center" wrapText="1"/>
      <protection hidden="1"/>
    </xf>
    <xf numFmtId="9" fontId="6" fillId="0" borderId="0" xfId="3" applyFont="1" applyAlignment="1" applyProtection="1">
      <alignment horizontal="left" vertical="center" wrapText="1"/>
      <protection hidden="1"/>
    </xf>
    <xf numFmtId="9" fontId="6" fillId="0" borderId="1" xfId="3" applyFont="1" applyFill="1" applyBorder="1" applyAlignment="1" applyProtection="1">
      <alignment horizontal="center" vertical="center" wrapText="1"/>
      <protection hidden="1"/>
    </xf>
    <xf numFmtId="9" fontId="9" fillId="2" borderId="11" xfId="3" applyFont="1" applyFill="1" applyBorder="1" applyAlignment="1" applyProtection="1">
      <alignment horizontal="right" vertical="center" wrapText="1"/>
      <protection hidden="1"/>
    </xf>
    <xf numFmtId="0" fontId="13" fillId="0" borderId="0" xfId="0" applyFont="1" applyAlignment="1" applyProtection="1">
      <alignment wrapText="1"/>
      <protection hidden="1"/>
    </xf>
    <xf numFmtId="9" fontId="10" fillId="0" borderId="9" xfId="0" applyNumberFormat="1" applyFont="1" applyBorder="1" applyAlignment="1" applyProtection="1">
      <alignment horizontal="center" vertical="center" wrapText="1"/>
      <protection hidden="1"/>
    </xf>
    <xf numFmtId="0" fontId="10" fillId="0" borderId="13" xfId="0" applyFont="1" applyBorder="1" applyAlignment="1" applyProtection="1">
      <alignment horizontal="justify" vertical="center" wrapText="1"/>
      <protection hidden="1"/>
    </xf>
    <xf numFmtId="0" fontId="10" fillId="0" borderId="14" xfId="0" applyFont="1" applyBorder="1" applyAlignment="1" applyProtection="1">
      <alignment horizontal="center" vertical="center" wrapText="1"/>
      <protection hidden="1"/>
    </xf>
    <xf numFmtId="0" fontId="10" fillId="0" borderId="0" xfId="0" applyFont="1" applyAlignment="1" applyProtection="1">
      <alignment wrapText="1"/>
      <protection hidden="1"/>
    </xf>
    <xf numFmtId="9" fontId="10" fillId="0" borderId="3" xfId="0" applyNumberFormat="1" applyFont="1" applyBorder="1" applyAlignment="1" applyProtection="1">
      <alignment horizontal="center" vertical="center" wrapText="1"/>
      <protection hidden="1"/>
    </xf>
    <xf numFmtId="0" fontId="10" fillId="0" borderId="1" xfId="0" applyFont="1" applyBorder="1" applyAlignment="1" applyProtection="1">
      <alignment horizontal="justify" vertical="center" wrapText="1"/>
      <protection hidden="1"/>
    </xf>
    <xf numFmtId="0" fontId="10" fillId="0" borderId="2" xfId="0" applyFont="1" applyBorder="1" applyAlignment="1" applyProtection="1">
      <alignment horizontal="center" vertical="center" wrapText="1"/>
      <protection hidden="1"/>
    </xf>
    <xf numFmtId="0" fontId="12" fillId="0" borderId="0" xfId="0" applyFont="1" applyAlignment="1" applyProtection="1">
      <alignment wrapText="1"/>
      <protection hidden="1"/>
    </xf>
    <xf numFmtId="0" fontId="6" fillId="0" borderId="0" xfId="0" applyFont="1" applyAlignment="1" applyProtection="1">
      <alignment horizontal="center" wrapText="1"/>
      <protection hidden="1"/>
    </xf>
    <xf numFmtId="164" fontId="6" fillId="0" borderId="0" xfId="1" applyNumberFormat="1" applyFont="1" applyAlignment="1" applyProtection="1">
      <alignment wrapText="1"/>
      <protection hidden="1"/>
    </xf>
    <xf numFmtId="9" fontId="10" fillId="0" borderId="15" xfId="3" applyFont="1" applyBorder="1" applyAlignment="1" applyProtection="1">
      <alignment horizontal="center" vertical="center" wrapText="1"/>
      <protection hidden="1"/>
    </xf>
    <xf numFmtId="9" fontId="10" fillId="0" borderId="4" xfId="3" applyFont="1" applyBorder="1" applyAlignment="1" applyProtection="1">
      <alignment horizontal="center" vertical="center" wrapText="1"/>
      <protection hidden="1"/>
    </xf>
    <xf numFmtId="9" fontId="11" fillId="2" borderId="4" xfId="0" applyNumberFormat="1" applyFont="1" applyFill="1" applyBorder="1" applyAlignment="1" applyProtection="1">
      <alignment horizontal="center" vertical="center" wrapText="1"/>
      <protection hidden="1"/>
    </xf>
    <xf numFmtId="9" fontId="12" fillId="3" borderId="16" xfId="3" applyFont="1" applyFill="1" applyBorder="1" applyAlignment="1" applyProtection="1">
      <alignment horizontal="center" vertical="center" wrapText="1"/>
      <protection hidden="1"/>
    </xf>
    <xf numFmtId="1" fontId="6" fillId="0" borderId="13" xfId="0" applyNumberFormat="1" applyFont="1" applyBorder="1" applyAlignment="1" applyProtection="1">
      <alignment horizontal="center" vertical="center" wrapText="1"/>
      <protection hidden="1"/>
    </xf>
    <xf numFmtId="0" fontId="6" fillId="0" borderId="1" xfId="0" applyFont="1" applyBorder="1" applyAlignment="1" applyProtection="1">
      <alignment horizontal="center" wrapText="1"/>
      <protection hidden="1"/>
    </xf>
    <xf numFmtId="0" fontId="6" fillId="0" borderId="1" xfId="0" applyFont="1" applyBorder="1" applyAlignment="1" applyProtection="1">
      <alignment horizontal="center" vertical="top" wrapText="1"/>
      <protection hidden="1"/>
    </xf>
    <xf numFmtId="1" fontId="6" fillId="0" borderId="1" xfId="0" applyNumberFormat="1" applyFont="1" applyBorder="1" applyAlignment="1" applyProtection="1">
      <alignment horizontal="justify" vertical="center" wrapText="1"/>
      <protection locked="0"/>
    </xf>
    <xf numFmtId="1" fontId="6" fillId="0" borderId="2" xfId="0" applyNumberFormat="1" applyFont="1" applyBorder="1" applyAlignment="1" applyProtection="1">
      <alignment horizontal="left" vertical="center" wrapText="1"/>
      <protection locked="0"/>
    </xf>
    <xf numFmtId="9" fontId="6" fillId="0" borderId="1" xfId="3" applyNumberFormat="1" applyFont="1" applyFill="1" applyBorder="1" applyAlignment="1" applyProtection="1">
      <alignment horizontal="center" vertical="center" wrapText="1"/>
      <protection hidden="1"/>
    </xf>
    <xf numFmtId="1" fontId="10" fillId="0" borderId="1" xfId="0" applyNumberFormat="1" applyFont="1" applyBorder="1" applyAlignment="1" applyProtection="1">
      <alignment horizontal="center" vertical="center" wrapText="1"/>
      <protection hidden="1"/>
    </xf>
    <xf numFmtId="0" fontId="5" fillId="3" borderId="10" xfId="0" applyFont="1" applyFill="1" applyBorder="1" applyAlignment="1" applyProtection="1">
      <alignment horizontal="center" vertical="center" wrapText="1"/>
      <protection hidden="1"/>
    </xf>
    <xf numFmtId="0" fontId="6" fillId="0" borderId="10" xfId="0" applyFont="1" applyBorder="1" applyAlignment="1" applyProtection="1">
      <alignment horizontal="left" vertical="center" wrapText="1"/>
      <protection hidden="1"/>
    </xf>
    <xf numFmtId="0" fontId="8" fillId="0" borderId="10" xfId="0" applyFont="1" applyBorder="1" applyAlignment="1" applyProtection="1">
      <alignment horizontal="left" vertical="center" wrapText="1"/>
      <protection hidden="1"/>
    </xf>
    <xf numFmtId="0" fontId="5" fillId="5" borderId="4" xfId="0" applyFont="1" applyFill="1" applyBorder="1" applyAlignment="1" applyProtection="1">
      <alignment horizontal="center" vertical="center" wrapText="1"/>
      <protection hidden="1"/>
    </xf>
    <xf numFmtId="1" fontId="6" fillId="0" borderId="4" xfId="0" applyNumberFormat="1" applyFont="1" applyBorder="1" applyAlignment="1" applyProtection="1">
      <alignment horizontal="center" vertical="center" wrapText="1"/>
      <protection hidden="1"/>
    </xf>
    <xf numFmtId="9" fontId="6" fillId="0" borderId="4" xfId="3" applyFont="1" applyBorder="1" applyAlignment="1" applyProtection="1">
      <alignment horizontal="center" vertical="center" wrapText="1"/>
      <protection hidden="1"/>
    </xf>
    <xf numFmtId="9" fontId="9" fillId="2" borderId="16" xfId="3" applyFont="1" applyFill="1" applyBorder="1" applyAlignment="1" applyProtection="1">
      <alignment vertical="center" wrapText="1"/>
      <protection hidden="1"/>
    </xf>
    <xf numFmtId="2" fontId="6" fillId="0" borderId="1" xfId="2" applyNumberFormat="1" applyFont="1" applyBorder="1" applyAlignment="1" applyProtection="1">
      <alignment horizontal="center" vertical="center" wrapText="1"/>
      <protection locked="0" hidden="1"/>
    </xf>
    <xf numFmtId="9" fontId="6" fillId="0" borderId="1" xfId="3" applyNumberFormat="1" applyFont="1" applyBorder="1" applyAlignment="1" applyProtection="1">
      <alignment horizontal="center" vertical="center" wrapText="1"/>
      <protection locked="0" hidden="1"/>
    </xf>
    <xf numFmtId="9" fontId="6" fillId="0" borderId="1" xfId="3" applyFont="1" applyBorder="1" applyAlignment="1" applyProtection="1">
      <alignment horizontal="center" vertical="center" wrapText="1"/>
      <protection locked="0" hidden="1"/>
    </xf>
    <xf numFmtId="0" fontId="5" fillId="8" borderId="11" xfId="0" applyFont="1" applyFill="1" applyBorder="1" applyAlignment="1" applyProtection="1">
      <alignment horizontal="center" vertical="center" wrapText="1"/>
      <protection hidden="1"/>
    </xf>
    <xf numFmtId="0" fontId="5" fillId="8" borderId="6" xfId="0" applyFont="1" applyFill="1" applyBorder="1" applyAlignment="1" applyProtection="1">
      <alignment horizontal="center" vertical="center" wrapText="1"/>
      <protection hidden="1"/>
    </xf>
    <xf numFmtId="0" fontId="5" fillId="8" borderId="12" xfId="0" applyFont="1" applyFill="1" applyBorder="1" applyAlignment="1" applyProtection="1">
      <alignment horizontal="center" vertical="center" wrapText="1"/>
      <protection hidden="1"/>
    </xf>
    <xf numFmtId="1" fontId="6" fillId="0" borderId="9" xfId="2" applyNumberFormat="1" applyFont="1" applyBorder="1" applyAlignment="1" applyProtection="1">
      <alignment horizontal="center" vertical="center" wrapText="1"/>
      <protection hidden="1"/>
    </xf>
    <xf numFmtId="1" fontId="6" fillId="0" borderId="13" xfId="0" applyNumberFormat="1" applyFont="1" applyBorder="1" applyAlignment="1" applyProtection="1">
      <alignment horizontal="center" vertical="center" wrapText="1"/>
      <protection locked="0"/>
    </xf>
    <xf numFmtId="9" fontId="6" fillId="0" borderId="13" xfId="3" applyFont="1" applyBorder="1" applyAlignment="1" applyProtection="1">
      <alignment horizontal="center" vertical="center" wrapText="1"/>
      <protection locked="0"/>
    </xf>
    <xf numFmtId="1" fontId="6" fillId="0" borderId="13" xfId="0" applyNumberFormat="1" applyFont="1" applyBorder="1" applyAlignment="1" applyProtection="1">
      <alignment horizontal="justify" vertical="center" wrapText="1"/>
      <protection locked="0"/>
    </xf>
    <xf numFmtId="1" fontId="6" fillId="0" borderId="14" xfId="0" applyNumberFormat="1" applyFont="1" applyBorder="1" applyAlignment="1" applyProtection="1">
      <alignment horizontal="center" vertical="center" wrapText="1"/>
      <protection locked="0"/>
    </xf>
    <xf numFmtId="9" fontId="9" fillId="2" borderId="6" xfId="0" applyNumberFormat="1" applyFont="1" applyFill="1" applyBorder="1" applyAlignment="1" applyProtection="1">
      <alignment horizontal="center" vertical="center" wrapText="1"/>
      <protection hidden="1"/>
    </xf>
    <xf numFmtId="1" fontId="10" fillId="0" borderId="14" xfId="0" applyNumberFormat="1" applyFont="1" applyBorder="1" applyAlignment="1" applyProtection="1">
      <alignment horizontal="center" vertical="center" wrapText="1"/>
      <protection hidden="1"/>
    </xf>
    <xf numFmtId="1" fontId="10" fillId="0" borderId="2" xfId="0" applyNumberFormat="1" applyFont="1" applyBorder="1" applyAlignment="1" applyProtection="1">
      <alignment horizontal="center" vertical="center" wrapText="1"/>
      <protection hidden="1"/>
    </xf>
    <xf numFmtId="9" fontId="12" fillId="3" borderId="6" xfId="0" applyNumberFormat="1" applyFont="1" applyFill="1" applyBorder="1" applyAlignment="1" applyProtection="1">
      <alignment horizontal="center" vertical="center" wrapText="1"/>
      <protection hidden="1"/>
    </xf>
    <xf numFmtId="0" fontId="5" fillId="9" borderId="11" xfId="0" applyFont="1" applyFill="1" applyBorder="1" applyAlignment="1" applyProtection="1">
      <alignment horizontal="center" vertical="center" wrapText="1"/>
      <protection hidden="1"/>
    </xf>
    <xf numFmtId="0" fontId="5" fillId="9" borderId="6" xfId="0" applyFont="1" applyFill="1" applyBorder="1" applyAlignment="1" applyProtection="1">
      <alignment horizontal="center" vertical="center" wrapText="1"/>
      <protection hidden="1"/>
    </xf>
    <xf numFmtId="0" fontId="5" fillId="9" borderId="12" xfId="0" applyFont="1" applyFill="1" applyBorder="1" applyAlignment="1" applyProtection="1">
      <alignment horizontal="center" vertical="center" wrapText="1"/>
      <protection hidden="1"/>
    </xf>
    <xf numFmtId="1" fontId="6" fillId="0" borderId="14" xfId="0" applyNumberFormat="1" applyFont="1" applyBorder="1" applyAlignment="1" applyProtection="1">
      <alignment horizontal="justify" vertical="center" wrapText="1"/>
      <protection locked="0"/>
    </xf>
    <xf numFmtId="1" fontId="6" fillId="0" borderId="2" xfId="0" applyNumberFormat="1" applyFont="1" applyBorder="1" applyAlignment="1" applyProtection="1">
      <alignment horizontal="justify" vertical="center" wrapText="1"/>
      <protection locked="0"/>
    </xf>
    <xf numFmtId="0" fontId="5" fillId="4" borderId="0" xfId="0" applyFont="1" applyFill="1" applyBorder="1" applyAlignment="1" applyProtection="1">
      <alignment horizontal="center" vertical="center" wrapText="1"/>
      <protection hidden="1"/>
    </xf>
    <xf numFmtId="0" fontId="5" fillId="4" borderId="0" xfId="0" applyFont="1" applyFill="1" applyBorder="1" applyAlignment="1" applyProtection="1">
      <alignment horizontal="left" vertical="center" wrapText="1"/>
      <protection hidden="1"/>
    </xf>
    <xf numFmtId="9" fontId="6" fillId="4" borderId="0" xfId="0" applyNumberFormat="1" applyFont="1" applyFill="1" applyAlignment="1" applyProtection="1">
      <alignment wrapText="1"/>
      <protection hidden="1"/>
    </xf>
    <xf numFmtId="0" fontId="6" fillId="4" borderId="0" xfId="0" applyFont="1" applyFill="1" applyAlignment="1" applyProtection="1">
      <alignment wrapText="1"/>
      <protection hidden="1"/>
    </xf>
    <xf numFmtId="0" fontId="6" fillId="4" borderId="1" xfId="0" applyFont="1" applyFill="1" applyBorder="1" applyAlignment="1" applyProtection="1">
      <alignment horizontal="center" vertical="center" wrapText="1"/>
      <protection hidden="1"/>
    </xf>
    <xf numFmtId="10" fontId="6" fillId="0" borderId="1" xfId="3" applyNumberFormat="1" applyFont="1" applyBorder="1" applyAlignment="1" applyProtection="1">
      <alignment horizontal="center" vertical="center" wrapText="1"/>
      <protection hidden="1"/>
    </xf>
    <xf numFmtId="2" fontId="6" fillId="0" borderId="4" xfId="0" applyNumberFormat="1"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6" fillId="0" borderId="0" xfId="0" applyFont="1" applyAlignment="1" applyProtection="1">
      <protection hidden="1"/>
    </xf>
    <xf numFmtId="0" fontId="6" fillId="0" borderId="0" xfId="0" applyFont="1" applyAlignment="1" applyProtection="1">
      <alignment vertical="center"/>
      <protection hidden="1"/>
    </xf>
    <xf numFmtId="0" fontId="6" fillId="4" borderId="0" xfId="0" applyFont="1" applyFill="1" applyAlignment="1" applyProtection="1">
      <protection hidden="1"/>
    </xf>
    <xf numFmtId="0" fontId="6" fillId="0" borderId="0" xfId="0" applyFont="1" applyAlignment="1" applyProtection="1">
      <alignment horizontal="left" vertical="top"/>
      <protection hidden="1"/>
    </xf>
    <xf numFmtId="0" fontId="13" fillId="0" borderId="0" xfId="0" applyFont="1" applyAlignment="1" applyProtection="1">
      <protection hidden="1"/>
    </xf>
    <xf numFmtId="0" fontId="10" fillId="0" borderId="0" xfId="0" applyFont="1" applyAlignment="1" applyProtection="1">
      <protection hidden="1"/>
    </xf>
    <xf numFmtId="0" fontId="12" fillId="0" borderId="0" xfId="0" applyFont="1" applyAlignment="1" applyProtection="1">
      <protection hidden="1"/>
    </xf>
    <xf numFmtId="10" fontId="6" fillId="0" borderId="1" xfId="0" applyNumberFormat="1" applyFont="1" applyBorder="1" applyAlignment="1" applyProtection="1">
      <alignment horizontal="center" vertical="center" wrapText="1"/>
      <protection locked="0"/>
    </xf>
    <xf numFmtId="1" fontId="6" fillId="0" borderId="1" xfId="0" applyNumberFormat="1" applyFont="1" applyBorder="1" applyAlignment="1" applyProtection="1">
      <alignment horizontal="left" vertical="center" wrapText="1"/>
      <protection hidden="1"/>
    </xf>
    <xf numFmtId="1" fontId="8" fillId="0" borderId="2" xfId="0" applyNumberFormat="1" applyFont="1" applyBorder="1" applyAlignment="1" applyProtection="1">
      <alignment horizontal="justify" vertical="center" wrapText="1"/>
      <protection locked="0"/>
    </xf>
    <xf numFmtId="1" fontId="8" fillId="0" borderId="1" xfId="0" applyNumberFormat="1" applyFont="1" applyBorder="1" applyAlignment="1" applyProtection="1">
      <alignment horizontal="left" vertical="center" wrapText="1"/>
      <protection hidden="1"/>
    </xf>
    <xf numFmtId="1" fontId="8" fillId="0" borderId="1" xfId="0" applyNumberFormat="1" applyFont="1" applyBorder="1" applyAlignment="1" applyProtection="1">
      <alignment horizontal="center" vertical="center" wrapText="1"/>
      <protection hidden="1"/>
    </xf>
    <xf numFmtId="2" fontId="8" fillId="0" borderId="1" xfId="0" applyNumberFormat="1" applyFont="1" applyBorder="1" applyAlignment="1" applyProtection="1">
      <alignment horizontal="center" vertical="center" wrapText="1"/>
      <protection hidden="1"/>
    </xf>
    <xf numFmtId="9" fontId="8" fillId="0" borderId="1" xfId="3" applyFont="1" applyFill="1" applyBorder="1" applyAlignment="1" applyProtection="1">
      <alignment horizontal="center" vertical="center" wrapText="1"/>
      <protection hidden="1"/>
    </xf>
    <xf numFmtId="0" fontId="6" fillId="4" borderId="0" xfId="0" applyFont="1" applyFill="1" applyBorder="1" applyAlignment="1" applyProtection="1">
      <alignment horizontal="center" vertical="center" wrapText="1"/>
      <protection hidden="1"/>
    </xf>
    <xf numFmtId="0" fontId="6" fillId="0" borderId="0" xfId="0" applyFont="1" applyBorder="1" applyAlignment="1" applyProtection="1">
      <alignment horizontal="justify" vertical="center" wrapText="1"/>
      <protection hidden="1"/>
    </xf>
    <xf numFmtId="10" fontId="10" fillId="0" borderId="13" xfId="3" applyNumberFormat="1" applyFont="1" applyBorder="1" applyAlignment="1" applyProtection="1">
      <alignment horizontal="center" vertical="center" wrapText="1"/>
      <protection hidden="1"/>
    </xf>
    <xf numFmtId="10" fontId="10" fillId="0" borderId="1" xfId="3" applyNumberFormat="1" applyFont="1" applyBorder="1" applyAlignment="1" applyProtection="1">
      <alignment horizontal="center" vertical="center" wrapText="1"/>
      <protection hidden="1"/>
    </xf>
    <xf numFmtId="0" fontId="10" fillId="0" borderId="2" xfId="0" applyFont="1" applyBorder="1" applyAlignment="1" applyProtection="1">
      <alignment horizontal="justify" vertical="center" wrapText="1"/>
      <protection hidden="1"/>
    </xf>
    <xf numFmtId="0" fontId="8" fillId="0" borderId="3" xfId="0" applyFont="1" applyBorder="1" applyAlignment="1" applyProtection="1">
      <alignment horizontal="center" vertical="center" wrapText="1"/>
      <protection hidden="1"/>
    </xf>
    <xf numFmtId="1" fontId="8" fillId="0" borderId="1" xfId="3" applyNumberFormat="1" applyFont="1" applyBorder="1" applyAlignment="1" applyProtection="1">
      <alignment horizontal="center" vertical="center" wrapText="1"/>
      <protection hidden="1"/>
    </xf>
    <xf numFmtId="1" fontId="8" fillId="0" borderId="1" xfId="2" applyNumberFormat="1" applyFont="1" applyBorder="1" applyAlignment="1" applyProtection="1">
      <alignment horizontal="center" vertical="center" wrapText="1"/>
      <protection hidden="1"/>
    </xf>
    <xf numFmtId="9" fontId="8" fillId="0" borderId="1" xfId="3" applyNumberFormat="1" applyFont="1" applyBorder="1" applyAlignment="1" applyProtection="1">
      <alignment horizontal="center" vertical="center" wrapText="1"/>
      <protection hidden="1"/>
    </xf>
    <xf numFmtId="1" fontId="8" fillId="0" borderId="2" xfId="2" applyNumberFormat="1" applyFont="1" applyBorder="1" applyAlignment="1" applyProtection="1">
      <alignment horizontal="center" vertical="center" wrapText="1"/>
      <protection hidden="1"/>
    </xf>
    <xf numFmtId="0" fontId="8" fillId="0" borderId="3" xfId="0" applyFont="1" applyBorder="1" applyAlignment="1" applyProtection="1">
      <alignment horizontal="left" vertical="center" wrapText="1"/>
      <protection hidden="1"/>
    </xf>
    <xf numFmtId="1" fontId="8" fillId="0" borderId="3" xfId="3" applyNumberFormat="1" applyFont="1" applyBorder="1" applyAlignment="1" applyProtection="1">
      <alignment horizontal="center" vertical="center" wrapText="1"/>
      <protection hidden="1"/>
    </xf>
    <xf numFmtId="1" fontId="8" fillId="0" borderId="1" xfId="0" applyNumberFormat="1" applyFont="1" applyBorder="1" applyAlignment="1" applyProtection="1">
      <alignment horizontal="center" vertical="center" wrapText="1"/>
      <protection locked="0"/>
    </xf>
    <xf numFmtId="9" fontId="8" fillId="0" borderId="1" xfId="3" applyFont="1" applyBorder="1" applyAlignment="1" applyProtection="1">
      <alignment horizontal="center" vertical="center" wrapText="1"/>
      <protection locked="0"/>
    </xf>
    <xf numFmtId="1" fontId="8" fillId="0" borderId="1" xfId="0" applyNumberFormat="1" applyFont="1" applyBorder="1" applyAlignment="1" applyProtection="1">
      <alignment horizontal="justify" vertical="center" wrapText="1"/>
      <protection locked="0"/>
    </xf>
    <xf numFmtId="1" fontId="8" fillId="0" borderId="2" xfId="0" applyNumberFormat="1" applyFont="1" applyBorder="1" applyAlignment="1" applyProtection="1">
      <alignment horizontal="center" vertical="center" wrapText="1"/>
      <protection locked="0"/>
    </xf>
    <xf numFmtId="10" fontId="8" fillId="0" borderId="1" xfId="3" applyNumberFormat="1" applyFont="1" applyBorder="1" applyAlignment="1" applyProtection="1">
      <alignment horizontal="center" vertical="center" wrapText="1"/>
      <protection hidden="1"/>
    </xf>
    <xf numFmtId="1" fontId="8" fillId="0" borderId="2" xfId="0" applyNumberFormat="1" applyFont="1" applyBorder="1" applyAlignment="1" applyProtection="1">
      <alignment horizontal="center" vertical="center" wrapText="1"/>
      <protection hidden="1"/>
    </xf>
    <xf numFmtId="1" fontId="8" fillId="0" borderId="3" xfId="2" applyNumberFormat="1" applyFont="1" applyBorder="1" applyAlignment="1" applyProtection="1">
      <alignment horizontal="center" vertical="center" wrapText="1"/>
      <protection hidden="1"/>
    </xf>
    <xf numFmtId="1" fontId="8" fillId="0" borderId="1" xfId="0" applyNumberFormat="1" applyFont="1" applyBorder="1" applyAlignment="1" applyProtection="1">
      <alignment horizontal="center" vertical="justify" wrapText="1"/>
      <protection hidden="1"/>
    </xf>
    <xf numFmtId="1" fontId="8" fillId="0" borderId="1" xfId="0" applyNumberFormat="1" applyFont="1" applyBorder="1" applyAlignment="1" applyProtection="1">
      <alignment horizontal="justify" vertical="center" wrapText="1"/>
      <protection hidden="1"/>
    </xf>
    <xf numFmtId="0" fontId="8" fillId="0" borderId="0" xfId="0" applyFont="1" applyAlignment="1" applyProtection="1">
      <alignment horizontal="left" vertical="top"/>
      <protection hidden="1"/>
    </xf>
    <xf numFmtId="0" fontId="8" fillId="0" borderId="0" xfId="0" applyFont="1" applyAlignment="1" applyProtection="1">
      <alignment horizontal="left" vertical="top" wrapText="1"/>
      <protection hidden="1"/>
    </xf>
    <xf numFmtId="10" fontId="9" fillId="2" borderId="6" xfId="0" applyNumberFormat="1" applyFont="1" applyFill="1" applyBorder="1" applyAlignment="1" applyProtection="1">
      <alignment horizontal="center" vertical="center" wrapText="1"/>
      <protection hidden="1"/>
    </xf>
    <xf numFmtId="10" fontId="11" fillId="2" borderId="1" xfId="0" applyNumberFormat="1" applyFont="1" applyFill="1" applyBorder="1" applyAlignment="1" applyProtection="1">
      <alignment horizontal="center" vertical="center" wrapText="1"/>
      <protection hidden="1"/>
    </xf>
    <xf numFmtId="10" fontId="12" fillId="3" borderId="6" xfId="0" applyNumberFormat="1" applyFont="1" applyFill="1" applyBorder="1" applyAlignment="1" applyProtection="1">
      <alignment horizontal="center" vertical="center" wrapText="1"/>
      <protection hidden="1"/>
    </xf>
    <xf numFmtId="10" fontId="11" fillId="2"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left" vertical="top" wrapText="1"/>
      <protection hidden="1"/>
    </xf>
    <xf numFmtId="0" fontId="5" fillId="0" borderId="36"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5" fillId="0" borderId="37" xfId="0" applyFont="1" applyFill="1" applyBorder="1" applyAlignment="1" applyProtection="1">
      <alignment horizontal="left" vertical="center" wrapText="1"/>
      <protection hidden="1"/>
    </xf>
    <xf numFmtId="0" fontId="5" fillId="0" borderId="30" xfId="0" applyFont="1" applyFill="1" applyBorder="1" applyAlignment="1" applyProtection="1">
      <alignment horizontal="left" vertical="center" wrapText="1"/>
      <protection hidden="1"/>
    </xf>
    <xf numFmtId="0" fontId="5" fillId="0" borderId="38" xfId="0" applyFont="1" applyFill="1" applyBorder="1" applyAlignment="1" applyProtection="1">
      <alignment horizontal="left" vertical="center" wrapText="1"/>
      <protection hidden="1"/>
    </xf>
    <xf numFmtId="0" fontId="5" fillId="0" borderId="36"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left" vertical="center" wrapText="1"/>
      <protection hidden="1"/>
    </xf>
    <xf numFmtId="0" fontId="5" fillId="0" borderId="24" xfId="0" applyFont="1" applyFill="1" applyBorder="1" applyAlignment="1" applyProtection="1">
      <alignment horizontal="left" vertical="center" wrapText="1"/>
      <protection hidden="1"/>
    </xf>
    <xf numFmtId="0" fontId="5" fillId="0" borderId="8" xfId="0" applyFont="1" applyFill="1" applyBorder="1" applyAlignment="1" applyProtection="1">
      <alignment horizontal="left" vertical="center" wrapText="1"/>
      <protection hidden="1"/>
    </xf>
    <xf numFmtId="0" fontId="5" fillId="0" borderId="28" xfId="0" applyFont="1" applyFill="1" applyBorder="1" applyAlignment="1" applyProtection="1">
      <alignment horizontal="left" vertical="center" wrapText="1"/>
      <protection hidden="1"/>
    </xf>
    <xf numFmtId="0" fontId="5" fillId="0" borderId="26" xfId="0" applyFont="1" applyFill="1" applyBorder="1" applyAlignment="1" applyProtection="1">
      <alignment horizontal="left" vertical="center" wrapText="1"/>
      <protection hidden="1"/>
    </xf>
    <xf numFmtId="0" fontId="5" fillId="2" borderId="21" xfId="0" applyFont="1" applyFill="1" applyBorder="1" applyAlignment="1" applyProtection="1">
      <alignment horizontal="center" vertical="center" wrapText="1"/>
      <protection hidden="1"/>
    </xf>
    <xf numFmtId="0" fontId="5" fillId="2" borderId="22" xfId="0" applyFont="1" applyFill="1" applyBorder="1" applyAlignment="1" applyProtection="1">
      <alignment horizontal="center" vertical="center" wrapText="1"/>
      <protection hidden="1"/>
    </xf>
    <xf numFmtId="0" fontId="5" fillId="2" borderId="23" xfId="0" applyFont="1" applyFill="1" applyBorder="1" applyAlignment="1" applyProtection="1">
      <alignment horizontal="center" vertical="center" wrapText="1"/>
      <protection hidden="1"/>
    </xf>
    <xf numFmtId="0" fontId="5" fillId="2" borderId="24" xfId="0" applyFont="1" applyFill="1" applyBorder="1" applyAlignment="1" applyProtection="1">
      <alignment horizontal="center" vertical="center" wrapText="1"/>
      <protection hidden="1"/>
    </xf>
    <xf numFmtId="0" fontId="5" fillId="2" borderId="25" xfId="0" applyFont="1" applyFill="1" applyBorder="1" applyAlignment="1" applyProtection="1">
      <alignment horizontal="center" vertical="center" wrapText="1"/>
      <protection hidden="1"/>
    </xf>
    <xf numFmtId="0" fontId="5" fillId="2" borderId="26" xfId="0" applyFont="1" applyFill="1" applyBorder="1" applyAlignment="1" applyProtection="1">
      <alignment horizontal="center" vertical="center" wrapText="1"/>
      <protection hidden="1"/>
    </xf>
    <xf numFmtId="0" fontId="5" fillId="3" borderId="21" xfId="0" applyFont="1" applyFill="1" applyBorder="1" applyAlignment="1" applyProtection="1">
      <alignment horizontal="center" vertical="center" wrapText="1"/>
      <protection hidden="1"/>
    </xf>
    <xf numFmtId="0" fontId="5" fillId="3" borderId="27"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5" fillId="3" borderId="0" xfId="0" applyFont="1" applyFill="1" applyBorder="1" applyAlignment="1" applyProtection="1">
      <alignment horizontal="center" vertical="center" wrapText="1"/>
      <protection hidden="1"/>
    </xf>
    <xf numFmtId="0" fontId="5" fillId="3" borderId="25" xfId="0" applyFont="1" applyFill="1" applyBorder="1" applyAlignment="1" applyProtection="1">
      <alignment horizontal="center" vertical="center" wrapText="1"/>
      <protection hidden="1"/>
    </xf>
    <xf numFmtId="0" fontId="5" fillId="3" borderId="28" xfId="0" applyFont="1" applyFill="1" applyBorder="1" applyAlignment="1" applyProtection="1">
      <alignment horizontal="center" vertical="center" wrapText="1"/>
      <protection hidden="1"/>
    </xf>
    <xf numFmtId="0" fontId="6" fillId="0" borderId="10" xfId="0" applyFont="1" applyBorder="1" applyAlignment="1" applyProtection="1">
      <alignment horizontal="justify" vertical="center" wrapText="1"/>
      <protection hidden="1"/>
    </xf>
    <xf numFmtId="0" fontId="6" fillId="0" borderId="19" xfId="0" applyFont="1" applyBorder="1" applyAlignment="1" applyProtection="1">
      <alignment horizontal="justify" vertical="center" wrapText="1"/>
      <protection hidden="1"/>
    </xf>
    <xf numFmtId="0" fontId="6" fillId="0" borderId="4" xfId="0" applyFont="1" applyBorder="1" applyAlignment="1" applyProtection="1">
      <alignment horizontal="justify" vertical="center" wrapText="1"/>
      <protection hidden="1"/>
    </xf>
    <xf numFmtId="0" fontId="5" fillId="6" borderId="9" xfId="0" applyFont="1" applyFill="1" applyBorder="1" applyAlignment="1" applyProtection="1">
      <alignment horizontal="center" vertical="center" wrapText="1"/>
      <protection hidden="1"/>
    </xf>
    <xf numFmtId="0" fontId="5" fillId="6" borderId="13" xfId="0" applyFont="1" applyFill="1" applyBorder="1" applyAlignment="1" applyProtection="1">
      <alignment horizontal="center" vertical="center" wrapText="1"/>
      <protection hidden="1"/>
    </xf>
    <xf numFmtId="0" fontId="5" fillId="6" borderId="14" xfId="0" applyFont="1" applyFill="1" applyBorder="1" applyAlignment="1" applyProtection="1">
      <alignment horizontal="center" vertical="center" wrapText="1"/>
      <protection hidden="1"/>
    </xf>
    <xf numFmtId="0" fontId="5" fillId="5" borderId="15" xfId="0" applyFont="1" applyFill="1" applyBorder="1" applyAlignment="1" applyProtection="1">
      <alignment horizontal="center" vertical="center" wrapText="1"/>
      <protection hidden="1"/>
    </xf>
    <xf numFmtId="0" fontId="5" fillId="5" borderId="13" xfId="0" applyFont="1" applyFill="1" applyBorder="1" applyAlignment="1" applyProtection="1">
      <alignment horizontal="center" vertical="center" wrapText="1"/>
      <protection hidden="1"/>
    </xf>
    <xf numFmtId="0" fontId="5" fillId="5" borderId="14" xfId="0" applyFont="1" applyFill="1" applyBorder="1" applyAlignment="1" applyProtection="1">
      <alignment horizontal="center" vertical="center" wrapText="1"/>
      <protection hidden="1"/>
    </xf>
    <xf numFmtId="0" fontId="5" fillId="2" borderId="39" xfId="0" applyFont="1" applyFill="1" applyBorder="1" applyAlignment="1" applyProtection="1">
      <alignment horizontal="center" vertical="center" wrapText="1"/>
      <protection hidden="1"/>
    </xf>
    <xf numFmtId="0" fontId="5" fillId="2" borderId="27" xfId="0" applyFont="1" applyFill="1" applyBorder="1" applyAlignment="1" applyProtection="1">
      <alignment horizontal="center" vertical="center" wrapText="1"/>
      <protection hidden="1"/>
    </xf>
    <xf numFmtId="0" fontId="5" fillId="2" borderId="40" xfId="0" applyFont="1" applyFill="1" applyBorder="1" applyAlignment="1" applyProtection="1">
      <alignment horizontal="center" vertical="center" wrapText="1"/>
      <protection hidden="1"/>
    </xf>
    <xf numFmtId="0" fontId="5" fillId="2" borderId="36"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41"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28" xfId="0" applyFont="1" applyFill="1" applyBorder="1" applyAlignment="1" applyProtection="1">
      <alignment horizontal="center" vertical="center" wrapText="1"/>
      <protection hidden="1"/>
    </xf>
    <xf numFmtId="0" fontId="5" fillId="2" borderId="32" xfId="0" applyFont="1" applyFill="1" applyBorder="1" applyAlignment="1" applyProtection="1">
      <alignment horizontal="center" vertical="center" wrapText="1"/>
      <protection hidden="1"/>
    </xf>
    <xf numFmtId="0" fontId="5" fillId="9" borderId="33" xfId="0" applyFont="1" applyFill="1" applyBorder="1" applyAlignment="1" applyProtection="1">
      <alignment horizontal="center" vertical="center" wrapText="1"/>
      <protection hidden="1"/>
    </xf>
    <xf numFmtId="0" fontId="5" fillId="9" borderId="34" xfId="0" applyFont="1" applyFill="1" applyBorder="1" applyAlignment="1" applyProtection="1">
      <alignment horizontal="center" vertical="center" wrapText="1"/>
      <protection hidden="1"/>
    </xf>
    <xf numFmtId="0" fontId="5" fillId="9" borderId="35" xfId="0" applyFont="1" applyFill="1" applyBorder="1" applyAlignment="1" applyProtection="1">
      <alignment horizontal="center" vertical="center" wrapText="1"/>
      <protection hidden="1"/>
    </xf>
    <xf numFmtId="0" fontId="5" fillId="8" borderId="9" xfId="0" applyFont="1" applyFill="1" applyBorder="1" applyAlignment="1" applyProtection="1">
      <alignment horizontal="center" vertical="center" wrapText="1"/>
      <protection hidden="1"/>
    </xf>
    <xf numFmtId="0" fontId="5" fillId="8" borderId="13" xfId="0" applyFont="1" applyFill="1" applyBorder="1" applyAlignment="1" applyProtection="1">
      <alignment horizontal="center" vertical="center" wrapText="1"/>
      <protection hidden="1"/>
    </xf>
    <xf numFmtId="0" fontId="5" fillId="8" borderId="14" xfId="0" applyFont="1" applyFill="1" applyBorder="1" applyAlignment="1" applyProtection="1">
      <alignment horizontal="center" vertical="center" wrapText="1"/>
      <protection hidden="1"/>
    </xf>
    <xf numFmtId="0" fontId="5" fillId="7" borderId="9" xfId="0" applyFont="1" applyFill="1" applyBorder="1" applyAlignment="1" applyProtection="1">
      <alignment horizontal="center" vertical="center" wrapText="1"/>
      <protection hidden="1"/>
    </xf>
    <xf numFmtId="0" fontId="5" fillId="7" borderId="13"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center" vertical="center" wrapText="1"/>
      <protection hidden="1"/>
    </xf>
    <xf numFmtId="0" fontId="5" fillId="2" borderId="10" xfId="0" applyFont="1" applyFill="1" applyBorder="1" applyAlignment="1" applyProtection="1">
      <alignment horizontal="center" wrapText="1"/>
      <protection hidden="1"/>
    </xf>
    <xf numFmtId="0" fontId="5" fillId="2" borderId="19" xfId="0" applyFont="1" applyFill="1" applyBorder="1" applyAlignment="1" applyProtection="1">
      <alignment horizontal="center" wrapText="1"/>
      <protection hidden="1"/>
    </xf>
    <xf numFmtId="0" fontId="5" fillId="2" borderId="4" xfId="0" applyFont="1" applyFill="1" applyBorder="1" applyAlignment="1" applyProtection="1">
      <alignment horizontal="center" wrapText="1"/>
      <protection hidden="1"/>
    </xf>
    <xf numFmtId="0" fontId="6" fillId="0" borderId="10" xfId="0" applyFont="1" applyBorder="1" applyAlignment="1" applyProtection="1">
      <alignment horizontal="left" wrapText="1"/>
      <protection hidden="1"/>
    </xf>
    <xf numFmtId="0" fontId="6" fillId="0" borderId="19" xfId="0" applyFont="1" applyBorder="1" applyAlignment="1" applyProtection="1">
      <alignment horizontal="left" wrapText="1"/>
      <protection hidden="1"/>
    </xf>
    <xf numFmtId="0" fontId="6" fillId="0" borderId="4" xfId="0" applyFont="1" applyBorder="1" applyAlignment="1" applyProtection="1">
      <alignment horizontal="left" wrapText="1"/>
      <protection hidden="1"/>
    </xf>
    <xf numFmtId="0" fontId="6" fillId="0" borderId="10" xfId="0" applyFont="1" applyBorder="1" applyAlignment="1" applyProtection="1">
      <alignment horizontal="justify" vertical="top" wrapText="1"/>
      <protection hidden="1"/>
    </xf>
    <xf numFmtId="0" fontId="6" fillId="0" borderId="19" xfId="0" applyFont="1" applyBorder="1" applyAlignment="1" applyProtection="1">
      <alignment horizontal="justify" vertical="top" wrapText="1"/>
      <protection hidden="1"/>
    </xf>
    <xf numFmtId="0" fontId="6" fillId="0" borderId="4" xfId="0" applyFont="1" applyBorder="1" applyAlignment="1" applyProtection="1">
      <alignment horizontal="justify" vertical="top" wrapText="1"/>
      <protection hidden="1"/>
    </xf>
    <xf numFmtId="0" fontId="8" fillId="0" borderId="10" xfId="0" applyFont="1" applyBorder="1" applyAlignment="1" applyProtection="1">
      <alignment horizontal="justify" vertical="center" wrapText="1"/>
      <protection hidden="1"/>
    </xf>
    <xf numFmtId="0" fontId="8" fillId="0" borderId="19" xfId="0" applyFont="1" applyBorder="1" applyAlignment="1" applyProtection="1">
      <alignment horizontal="justify" vertical="center" wrapText="1"/>
      <protection hidden="1"/>
    </xf>
    <xf numFmtId="0" fontId="8" fillId="0" borderId="4" xfId="0" applyFont="1" applyBorder="1" applyAlignment="1" applyProtection="1">
      <alignment horizontal="justify" vertical="center" wrapText="1"/>
      <protection hidden="1"/>
    </xf>
    <xf numFmtId="0" fontId="5" fillId="9" borderId="29" xfId="0" applyFont="1" applyFill="1" applyBorder="1" applyAlignment="1" applyProtection="1">
      <alignment horizontal="center" vertical="center" wrapText="1"/>
      <protection hidden="1"/>
    </xf>
    <xf numFmtId="0" fontId="5" fillId="9" borderId="30" xfId="0" applyFont="1" applyFill="1" applyBorder="1" applyAlignment="1" applyProtection="1">
      <alignment horizontal="center" vertical="center" wrapText="1"/>
      <protection hidden="1"/>
    </xf>
    <xf numFmtId="0" fontId="5" fillId="9" borderId="31" xfId="0" applyFont="1" applyFill="1" applyBorder="1" applyAlignment="1" applyProtection="1">
      <alignment horizontal="center" vertical="center" wrapText="1"/>
      <protection hidden="1"/>
    </xf>
    <xf numFmtId="0" fontId="5" fillId="9" borderId="25" xfId="0" applyFont="1" applyFill="1" applyBorder="1" applyAlignment="1" applyProtection="1">
      <alignment horizontal="center" vertical="center" wrapText="1"/>
      <protection hidden="1"/>
    </xf>
    <xf numFmtId="0" fontId="5" fillId="9" borderId="28" xfId="0" applyFont="1" applyFill="1" applyBorder="1" applyAlignment="1" applyProtection="1">
      <alignment horizontal="center" vertical="center" wrapText="1"/>
      <protection hidden="1"/>
    </xf>
    <xf numFmtId="0" fontId="5" fillId="9" borderId="32" xfId="0" applyFont="1" applyFill="1" applyBorder="1" applyAlignment="1" applyProtection="1">
      <alignment horizontal="center" vertical="center" wrapText="1"/>
      <protection hidden="1"/>
    </xf>
    <xf numFmtId="0" fontId="5" fillId="7" borderId="29" xfId="0" applyFont="1" applyFill="1" applyBorder="1" applyAlignment="1" applyProtection="1">
      <alignment horizontal="center" vertical="center" wrapText="1"/>
      <protection hidden="1"/>
    </xf>
    <xf numFmtId="0" fontId="5" fillId="7" borderId="30" xfId="0" applyFont="1" applyFill="1" applyBorder="1" applyAlignment="1" applyProtection="1">
      <alignment horizontal="center" vertical="center" wrapText="1"/>
      <protection hidden="1"/>
    </xf>
    <xf numFmtId="0" fontId="5" fillId="7" borderId="31" xfId="0" applyFont="1" applyFill="1" applyBorder="1" applyAlignment="1" applyProtection="1">
      <alignment horizontal="center" vertical="center" wrapText="1"/>
      <protection hidden="1"/>
    </xf>
    <xf numFmtId="0" fontId="5" fillId="7" borderId="25" xfId="0" applyFont="1" applyFill="1" applyBorder="1" applyAlignment="1" applyProtection="1">
      <alignment horizontal="center" vertical="center" wrapText="1"/>
      <protection hidden="1"/>
    </xf>
    <xf numFmtId="0" fontId="5" fillId="7" borderId="28" xfId="0" applyFont="1" applyFill="1" applyBorder="1" applyAlignment="1" applyProtection="1">
      <alignment horizontal="center" vertical="center" wrapText="1"/>
      <protection hidden="1"/>
    </xf>
    <xf numFmtId="0" fontId="5" fillId="7" borderId="32" xfId="0" applyFont="1" applyFill="1" applyBorder="1" applyAlignment="1" applyProtection="1">
      <alignment horizontal="center" vertical="center" wrapText="1"/>
      <protection hidden="1"/>
    </xf>
    <xf numFmtId="0" fontId="5" fillId="6" borderId="29" xfId="0" applyFont="1" applyFill="1" applyBorder="1" applyAlignment="1" applyProtection="1">
      <alignment horizontal="center" vertical="center" wrapText="1"/>
      <protection hidden="1"/>
    </xf>
    <xf numFmtId="0" fontId="5" fillId="6" borderId="30" xfId="0" applyFont="1" applyFill="1" applyBorder="1" applyAlignment="1" applyProtection="1">
      <alignment horizontal="center" vertical="center" wrapText="1"/>
      <protection hidden="1"/>
    </xf>
    <xf numFmtId="0" fontId="5" fillId="6" borderId="31" xfId="0" applyFont="1" applyFill="1" applyBorder="1" applyAlignment="1" applyProtection="1">
      <alignment horizontal="center" vertical="center" wrapText="1"/>
      <protection hidden="1"/>
    </xf>
    <xf numFmtId="0" fontId="5" fillId="6" borderId="25" xfId="0" applyFont="1" applyFill="1" applyBorder="1" applyAlignment="1" applyProtection="1">
      <alignment horizontal="center" vertical="center" wrapText="1"/>
      <protection hidden="1"/>
    </xf>
    <xf numFmtId="0" fontId="5" fillId="6" borderId="28" xfId="0" applyFont="1" applyFill="1" applyBorder="1" applyAlignment="1" applyProtection="1">
      <alignment horizontal="center" vertical="center" wrapText="1"/>
      <protection hidden="1"/>
    </xf>
    <xf numFmtId="0" fontId="5" fillId="6" borderId="32" xfId="0" applyFont="1" applyFill="1" applyBorder="1" applyAlignment="1" applyProtection="1">
      <alignment horizontal="center" vertical="center" wrapText="1"/>
      <protection hidden="1"/>
    </xf>
    <xf numFmtId="0" fontId="5" fillId="5" borderId="30" xfId="0" applyFont="1" applyFill="1" applyBorder="1" applyAlignment="1" applyProtection="1">
      <alignment horizontal="center" vertical="center" wrapText="1"/>
      <protection hidden="1"/>
    </xf>
    <xf numFmtId="0" fontId="5" fillId="5" borderId="31" xfId="0" applyFont="1" applyFill="1" applyBorder="1" applyAlignment="1" applyProtection="1">
      <alignment horizontal="center" vertical="center" wrapText="1"/>
      <protection hidden="1"/>
    </xf>
    <xf numFmtId="0" fontId="5" fillId="5" borderId="28" xfId="0" applyFont="1" applyFill="1" applyBorder="1" applyAlignment="1" applyProtection="1">
      <alignment horizontal="center" vertical="center" wrapText="1"/>
      <protection hidden="1"/>
    </xf>
    <xf numFmtId="0" fontId="5" fillId="5" borderId="32" xfId="0" applyFont="1" applyFill="1" applyBorder="1" applyAlignment="1" applyProtection="1">
      <alignment horizontal="center" vertical="center" wrapText="1"/>
      <protection hidden="1"/>
    </xf>
    <xf numFmtId="0" fontId="5" fillId="8" borderId="3" xfId="0" applyFont="1" applyFill="1" applyBorder="1" applyAlignment="1" applyProtection="1">
      <alignment horizontal="center" vertical="center" wrapText="1"/>
      <protection hidden="1"/>
    </xf>
    <xf numFmtId="0" fontId="5" fillId="8" borderId="1" xfId="0" applyFont="1" applyFill="1" applyBorder="1" applyAlignment="1" applyProtection="1">
      <alignment horizontal="center" vertical="center" wrapText="1"/>
      <protection hidden="1"/>
    </xf>
    <xf numFmtId="0" fontId="5" fillId="8" borderId="2" xfId="0" applyFont="1" applyFill="1" applyBorder="1" applyAlignment="1" applyProtection="1">
      <alignment horizontal="center" vertical="center" wrapText="1"/>
      <protection hidden="1"/>
    </xf>
    <xf numFmtId="0" fontId="13" fillId="2" borderId="17" xfId="0" applyFont="1" applyFill="1" applyBorder="1" applyAlignment="1" applyProtection="1">
      <alignment horizontal="center" wrapText="1"/>
      <protection hidden="1"/>
    </xf>
    <xf numFmtId="0" fontId="13" fillId="2" borderId="18" xfId="0" applyFont="1" applyFill="1" applyBorder="1" applyAlignment="1" applyProtection="1">
      <alignment horizontal="center" wrapText="1"/>
      <protection hidden="1"/>
    </xf>
    <xf numFmtId="0" fontId="11" fillId="2" borderId="10" xfId="0" applyFont="1" applyFill="1" applyBorder="1" applyAlignment="1" applyProtection="1">
      <alignment horizontal="center" wrapText="1"/>
      <protection hidden="1"/>
    </xf>
    <xf numFmtId="0" fontId="11" fillId="2" borderId="19" xfId="0" applyFont="1" applyFill="1" applyBorder="1" applyAlignment="1" applyProtection="1">
      <alignment horizontal="center" wrapText="1"/>
      <protection hidden="1"/>
    </xf>
    <xf numFmtId="0" fontId="12" fillId="3" borderId="10" xfId="0" applyFont="1" applyFill="1" applyBorder="1" applyAlignment="1" applyProtection="1">
      <alignment horizontal="center" wrapText="1"/>
      <protection hidden="1"/>
    </xf>
    <xf numFmtId="0" fontId="12" fillId="3" borderId="19" xfId="0" applyFont="1" applyFill="1" applyBorder="1" applyAlignment="1" applyProtection="1">
      <alignment horizontal="center" wrapText="1"/>
      <protection hidden="1"/>
    </xf>
    <xf numFmtId="0" fontId="12" fillId="3" borderId="4" xfId="0" applyFont="1" applyFill="1" applyBorder="1" applyAlignment="1" applyProtection="1">
      <alignment horizontal="center" wrapText="1"/>
      <protection hidden="1"/>
    </xf>
    <xf numFmtId="0" fontId="13" fillId="2" borderId="10" xfId="0" applyFont="1" applyFill="1" applyBorder="1" applyAlignment="1" applyProtection="1">
      <alignment horizontal="center" wrapText="1"/>
      <protection hidden="1"/>
    </xf>
    <xf numFmtId="0" fontId="13" fillId="2" borderId="19" xfId="0" applyFont="1" applyFill="1" applyBorder="1" applyAlignment="1" applyProtection="1">
      <alignment horizontal="center" wrapText="1"/>
      <protection hidden="1"/>
    </xf>
    <xf numFmtId="0" fontId="13" fillId="2" borderId="4" xfId="0" applyFont="1" applyFill="1" applyBorder="1" applyAlignment="1" applyProtection="1">
      <alignment horizontal="center" wrapText="1"/>
      <protection hidden="1"/>
    </xf>
    <xf numFmtId="0" fontId="13" fillId="2" borderId="20" xfId="0" applyFont="1" applyFill="1" applyBorder="1" applyAlignment="1" applyProtection="1">
      <alignment horizontal="center" wrapText="1"/>
      <protection hidden="1"/>
    </xf>
    <xf numFmtId="0" fontId="13" fillId="2" borderId="16" xfId="0" applyFont="1" applyFill="1" applyBorder="1" applyAlignment="1" applyProtection="1">
      <alignment horizontal="center" wrapText="1"/>
      <protection hidden="1"/>
    </xf>
  </cellXfs>
  <cellStyles count="4">
    <cellStyle name="Millares" xfId="1" builtinId="3"/>
    <cellStyle name="Millares [0]" xfId="2" builtinId="6"/>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133350</xdr:colOff>
      <xdr:row>0</xdr:row>
      <xdr:rowOff>742950</xdr:rowOff>
    </xdr:to>
    <xdr:pic>
      <xdr:nvPicPr>
        <xdr:cNvPr id="1077" name="Imagen 1">
          <a:extLst>
            <a:ext uri="{FF2B5EF4-FFF2-40B4-BE49-F238E27FC236}">
              <a16:creationId xmlns:a16="http://schemas.microsoft.com/office/drawing/2014/main" id="{703396ED-2A07-4623-B892-8A039B2F36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574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JACD/INFORMES%20GESTION/INFORME%20AVANCE%20METAS%20PLAN%20GESTION%20JACD-%203R%20TRIMEST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1"/>
      <sheetName val="Hoja2"/>
    </sheetNames>
    <sheetDataSet>
      <sheetData sheetId="0"/>
      <sheetData sheetId="1"/>
      <sheetData sheetId="2">
        <row r="3">
          <cell r="C3" t="str">
            <v>RUTINARIA</v>
          </cell>
        </row>
        <row r="4">
          <cell r="C4" t="str">
            <v>RETADORA (MEJORA)</v>
          </cell>
        </row>
        <row r="5">
          <cell r="C5" t="str">
            <v>GESTION</v>
          </cell>
        </row>
        <row r="6">
          <cell r="C6" t="str">
            <v>SOSTENIBILIDAD DEL SISTEMA DE GESTIÓN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3"/>
  <sheetViews>
    <sheetView showGridLines="0" tabSelected="1" zoomScale="90" zoomScaleNormal="90" workbookViewId="0">
      <selection sqref="A1:M1"/>
    </sheetView>
  </sheetViews>
  <sheetFormatPr baseColWidth="10" defaultColWidth="10.85546875" defaultRowHeight="15" zeroHeight="1" x14ac:dyDescent="0.25"/>
  <cols>
    <col min="1" max="1" width="6.42578125" style="9" customWidth="1"/>
    <col min="2" max="2" width="25.42578125" style="9" customWidth="1"/>
    <col min="3" max="3" width="12.42578125" style="9" customWidth="1"/>
    <col min="4" max="4" width="9.42578125" style="9" customWidth="1"/>
    <col min="5" max="5" width="51" style="9" customWidth="1"/>
    <col min="6" max="6" width="17" style="12" customWidth="1"/>
    <col min="7" max="7" width="15.85546875" style="9" customWidth="1"/>
    <col min="8" max="8" width="23.42578125" style="9" customWidth="1"/>
    <col min="9" max="9" width="17.85546875" style="9" customWidth="1"/>
    <col min="10" max="10" width="18.140625" style="9" customWidth="1"/>
    <col min="11" max="11" width="13" style="9" customWidth="1"/>
    <col min="12" max="12" width="18.42578125" style="9" customWidth="1"/>
    <col min="13" max="13" width="17.7109375" style="9" customWidth="1"/>
    <col min="14" max="17" width="14" style="9" customWidth="1"/>
    <col min="18" max="18" width="17.42578125" style="9" customWidth="1"/>
    <col min="19" max="23" width="17.85546875" style="9" customWidth="1"/>
    <col min="24" max="24" width="18.85546875" style="9" customWidth="1"/>
    <col min="25" max="25" width="15.85546875" style="9" customWidth="1"/>
    <col min="26" max="26" width="15.5703125" style="9" customWidth="1"/>
    <col min="27" max="27" width="66.42578125" style="9" customWidth="1"/>
    <col min="28" max="28" width="19.140625" style="9" customWidth="1"/>
    <col min="29" max="29" width="19.7109375" style="9" customWidth="1"/>
    <col min="30" max="30" width="16.42578125" style="9" customWidth="1"/>
    <col min="31" max="31" width="17.7109375" style="9" customWidth="1"/>
    <col min="32" max="32" width="77.42578125" style="9" customWidth="1"/>
    <col min="33" max="33" width="20.85546875" style="9" customWidth="1"/>
    <col min="34" max="43" width="16.42578125" style="9" hidden="1" customWidth="1"/>
    <col min="44" max="44" width="21.140625" style="9" customWidth="1"/>
    <col min="45" max="45" width="23.5703125" style="9" customWidth="1"/>
    <col min="46" max="46" width="21.42578125" style="9" customWidth="1"/>
    <col min="47" max="47" width="66.42578125" style="9" customWidth="1"/>
    <col min="48" max="48" width="10.85546875" style="163"/>
    <col min="49" max="16384" width="10.85546875" style="9"/>
  </cols>
  <sheetData>
    <row r="1" spans="1:48" ht="70.5" customHeight="1" x14ac:dyDescent="0.25">
      <c r="A1" s="204" t="s">
        <v>0</v>
      </c>
      <c r="B1" s="205"/>
      <c r="C1" s="205"/>
      <c r="D1" s="205"/>
      <c r="E1" s="205"/>
      <c r="F1" s="205"/>
      <c r="G1" s="205"/>
      <c r="H1" s="205"/>
      <c r="I1" s="205"/>
      <c r="J1" s="205"/>
      <c r="K1" s="205"/>
      <c r="L1" s="205"/>
      <c r="M1" s="205"/>
      <c r="N1" s="206" t="s">
        <v>1</v>
      </c>
      <c r="O1" s="206"/>
      <c r="P1" s="206"/>
      <c r="Q1" s="206"/>
      <c r="R1" s="206"/>
    </row>
    <row r="2" spans="1:48" s="10" customFormat="1" ht="23.45" customHeight="1" x14ac:dyDescent="0.25">
      <c r="A2" s="207" t="s">
        <v>2</v>
      </c>
      <c r="B2" s="208"/>
      <c r="C2" s="208"/>
      <c r="D2" s="208"/>
      <c r="E2" s="208"/>
      <c r="F2" s="208"/>
      <c r="G2" s="208"/>
      <c r="H2" s="208"/>
      <c r="I2" s="208"/>
      <c r="J2" s="208"/>
      <c r="K2" s="208"/>
      <c r="L2" s="208"/>
      <c r="M2" s="208"/>
      <c r="N2" s="208"/>
      <c r="O2" s="208"/>
      <c r="P2" s="208"/>
      <c r="Q2" s="208"/>
      <c r="R2" s="208"/>
      <c r="AV2" s="164"/>
    </row>
    <row r="3" spans="1:48" x14ac:dyDescent="0.25">
      <c r="E3" s="11"/>
    </row>
    <row r="4" spans="1:48" ht="29.1" customHeight="1" x14ac:dyDescent="0.25">
      <c r="A4" s="209" t="s">
        <v>3</v>
      </c>
      <c r="B4" s="209"/>
      <c r="C4" s="210" t="s">
        <v>4</v>
      </c>
      <c r="D4" s="211"/>
      <c r="E4" s="212"/>
      <c r="G4" s="209" t="s">
        <v>5</v>
      </c>
      <c r="H4" s="209"/>
      <c r="I4" s="209"/>
      <c r="J4" s="209"/>
      <c r="K4" s="209"/>
      <c r="L4" s="209"/>
      <c r="M4" s="209"/>
    </row>
    <row r="5" spans="1:48" ht="14.45" customHeight="1" x14ac:dyDescent="0.25">
      <c r="A5" s="209"/>
      <c r="B5" s="209"/>
      <c r="C5" s="213"/>
      <c r="D5" s="214"/>
      <c r="E5" s="215"/>
      <c r="G5" s="13" t="s">
        <v>6</v>
      </c>
      <c r="H5" s="13" t="s">
        <v>7</v>
      </c>
      <c r="I5" s="258" t="s">
        <v>8</v>
      </c>
      <c r="J5" s="259"/>
      <c r="K5" s="259"/>
      <c r="L5" s="259"/>
      <c r="M5" s="260"/>
    </row>
    <row r="6" spans="1:48" ht="14.45" customHeight="1" x14ac:dyDescent="0.25">
      <c r="A6" s="209"/>
      <c r="B6" s="209"/>
      <c r="C6" s="213"/>
      <c r="D6" s="214"/>
      <c r="E6" s="215"/>
      <c r="G6" s="121">
        <v>1</v>
      </c>
      <c r="H6" s="121" t="s">
        <v>9</v>
      </c>
      <c r="I6" s="261" t="s">
        <v>10</v>
      </c>
      <c r="J6" s="262"/>
      <c r="K6" s="262"/>
      <c r="L6" s="262"/>
      <c r="M6" s="263"/>
    </row>
    <row r="7" spans="1:48" ht="388.5" customHeight="1" x14ac:dyDescent="0.25">
      <c r="A7" s="209"/>
      <c r="B7" s="209"/>
      <c r="C7" s="213"/>
      <c r="D7" s="214"/>
      <c r="E7" s="215"/>
      <c r="G7" s="122">
        <v>2</v>
      </c>
      <c r="H7" s="122" t="s">
        <v>11</v>
      </c>
      <c r="I7" s="264" t="s">
        <v>12</v>
      </c>
      <c r="J7" s="265"/>
      <c r="K7" s="265"/>
      <c r="L7" s="265"/>
      <c r="M7" s="266"/>
    </row>
    <row r="8" spans="1:48" ht="95.25" customHeight="1" x14ac:dyDescent="0.25">
      <c r="A8" s="209"/>
      <c r="B8" s="209"/>
      <c r="C8" s="216"/>
      <c r="D8" s="217"/>
      <c r="E8" s="218"/>
      <c r="G8" s="161">
        <v>3</v>
      </c>
      <c r="H8" s="161" t="s">
        <v>13</v>
      </c>
      <c r="I8" s="231" t="s">
        <v>14</v>
      </c>
      <c r="J8" s="232"/>
      <c r="K8" s="232"/>
      <c r="L8" s="232"/>
      <c r="M8" s="233"/>
    </row>
    <row r="9" spans="1:48" s="157" customFormat="1" ht="95.25" customHeight="1" x14ac:dyDescent="0.25">
      <c r="A9" s="154"/>
      <c r="B9" s="154"/>
      <c r="C9" s="155"/>
      <c r="D9" s="155"/>
      <c r="E9" s="155"/>
      <c r="F9" s="156"/>
      <c r="G9" s="158">
        <v>4</v>
      </c>
      <c r="H9" s="158" t="s">
        <v>15</v>
      </c>
      <c r="I9" s="231" t="s">
        <v>16</v>
      </c>
      <c r="J9" s="232"/>
      <c r="K9" s="232"/>
      <c r="L9" s="232"/>
      <c r="M9" s="233"/>
      <c r="AV9" s="165"/>
    </row>
    <row r="10" spans="1:48" s="157" customFormat="1" ht="95.25" customHeight="1" x14ac:dyDescent="0.25">
      <c r="A10" s="154"/>
      <c r="B10" s="154"/>
      <c r="C10" s="155"/>
      <c r="D10" s="155"/>
      <c r="E10" s="155"/>
      <c r="F10" s="156"/>
      <c r="G10" s="158">
        <v>5</v>
      </c>
      <c r="H10" s="158" t="s">
        <v>249</v>
      </c>
      <c r="I10" s="267" t="s">
        <v>278</v>
      </c>
      <c r="J10" s="268"/>
      <c r="K10" s="268"/>
      <c r="L10" s="268"/>
      <c r="M10" s="269"/>
      <c r="AV10" s="165"/>
    </row>
    <row r="11" spans="1:48" s="157" customFormat="1" ht="110.25" customHeight="1" x14ac:dyDescent="0.25">
      <c r="A11" s="154"/>
      <c r="B11" s="154"/>
      <c r="C11" s="155"/>
      <c r="D11" s="155"/>
      <c r="E11" s="155"/>
      <c r="F11" s="156"/>
      <c r="G11" s="158">
        <v>6</v>
      </c>
      <c r="H11" s="158" t="s">
        <v>279</v>
      </c>
      <c r="I11" s="267" t="s">
        <v>282</v>
      </c>
      <c r="J11" s="268"/>
      <c r="K11" s="268"/>
      <c r="L11" s="268"/>
      <c r="M11" s="269"/>
      <c r="AV11" s="165"/>
    </row>
    <row r="12" spans="1:48" s="157" customFormat="1" x14ac:dyDescent="0.25">
      <c r="A12" s="154"/>
      <c r="B12" s="154"/>
      <c r="C12" s="155"/>
      <c r="D12" s="155"/>
      <c r="E12" s="155"/>
      <c r="F12" s="156"/>
      <c r="G12" s="177"/>
      <c r="H12" s="177"/>
      <c r="I12" s="178"/>
      <c r="J12" s="178"/>
      <c r="K12" s="178"/>
      <c r="L12" s="178"/>
      <c r="M12" s="178"/>
      <c r="AV12" s="165"/>
    </row>
    <row r="13" spans="1:48" s="157" customFormat="1" x14ac:dyDescent="0.25">
      <c r="A13" s="154"/>
      <c r="B13" s="154"/>
      <c r="C13" s="155"/>
      <c r="D13" s="155"/>
      <c r="E13" s="155"/>
      <c r="F13" s="156"/>
      <c r="G13" s="177"/>
      <c r="H13" s="177"/>
      <c r="I13" s="178"/>
      <c r="J13" s="178"/>
      <c r="K13" s="178"/>
      <c r="L13" s="178"/>
      <c r="M13" s="178"/>
      <c r="AV13" s="165"/>
    </row>
    <row r="14" spans="1:48" ht="15.75" thickBot="1" x14ac:dyDescent="0.3"/>
    <row r="15" spans="1:48" ht="21" customHeight="1" x14ac:dyDescent="0.25">
      <c r="A15" s="219" t="s">
        <v>17</v>
      </c>
      <c r="B15" s="220"/>
      <c r="C15" s="240" t="s">
        <v>18</v>
      </c>
      <c r="D15" s="241"/>
      <c r="E15" s="241"/>
      <c r="F15" s="241"/>
      <c r="G15" s="241"/>
      <c r="H15" s="241"/>
      <c r="I15" s="241"/>
      <c r="J15" s="241"/>
      <c r="K15" s="241"/>
      <c r="L15" s="241"/>
      <c r="M15" s="241"/>
      <c r="N15" s="241"/>
      <c r="O15" s="241"/>
      <c r="P15" s="241"/>
      <c r="Q15" s="241"/>
      <c r="R15" s="242"/>
      <c r="S15" s="225" t="s">
        <v>19</v>
      </c>
      <c r="T15" s="226"/>
      <c r="U15" s="226"/>
      <c r="V15" s="226"/>
      <c r="W15" s="226"/>
      <c r="X15" s="252" t="s">
        <v>20</v>
      </c>
      <c r="Y15" s="253"/>
      <c r="Z15" s="253"/>
      <c r="AA15" s="253"/>
      <c r="AB15" s="254"/>
      <c r="AC15" s="237" t="s">
        <v>20</v>
      </c>
      <c r="AD15" s="238"/>
      <c r="AE15" s="238"/>
      <c r="AF15" s="238"/>
      <c r="AG15" s="239"/>
      <c r="AH15" s="234" t="s">
        <v>20</v>
      </c>
      <c r="AI15" s="235"/>
      <c r="AJ15" s="235"/>
      <c r="AK15" s="235"/>
      <c r="AL15" s="236"/>
      <c r="AM15" s="255" t="s">
        <v>20</v>
      </c>
      <c r="AN15" s="256"/>
      <c r="AO15" s="256"/>
      <c r="AP15" s="256"/>
      <c r="AQ15" s="257"/>
      <c r="AR15" s="249" t="s">
        <v>21</v>
      </c>
      <c r="AS15" s="250"/>
      <c r="AT15" s="250"/>
      <c r="AU15" s="251"/>
    </row>
    <row r="16" spans="1:48" ht="9.75" customHeight="1" x14ac:dyDescent="0.25">
      <c r="A16" s="221"/>
      <c r="B16" s="222"/>
      <c r="C16" s="243"/>
      <c r="D16" s="244"/>
      <c r="E16" s="244"/>
      <c r="F16" s="244"/>
      <c r="G16" s="244"/>
      <c r="H16" s="244"/>
      <c r="I16" s="244"/>
      <c r="J16" s="244"/>
      <c r="K16" s="244"/>
      <c r="L16" s="244"/>
      <c r="M16" s="244"/>
      <c r="N16" s="244"/>
      <c r="O16" s="244"/>
      <c r="P16" s="244"/>
      <c r="Q16" s="244"/>
      <c r="R16" s="245"/>
      <c r="S16" s="227"/>
      <c r="T16" s="228"/>
      <c r="U16" s="228"/>
      <c r="V16" s="228"/>
      <c r="W16" s="228"/>
      <c r="X16" s="292" t="s">
        <v>22</v>
      </c>
      <c r="Y16" s="293"/>
      <c r="Z16" s="293"/>
      <c r="AA16" s="293"/>
      <c r="AB16" s="294"/>
      <c r="AC16" s="288" t="s">
        <v>23</v>
      </c>
      <c r="AD16" s="288"/>
      <c r="AE16" s="288"/>
      <c r="AF16" s="288"/>
      <c r="AG16" s="289"/>
      <c r="AH16" s="282" t="s">
        <v>24</v>
      </c>
      <c r="AI16" s="283"/>
      <c r="AJ16" s="283"/>
      <c r="AK16" s="283"/>
      <c r="AL16" s="284"/>
      <c r="AM16" s="276" t="s">
        <v>25</v>
      </c>
      <c r="AN16" s="277"/>
      <c r="AO16" s="277"/>
      <c r="AP16" s="277"/>
      <c r="AQ16" s="278"/>
      <c r="AR16" s="270" t="s">
        <v>26</v>
      </c>
      <c r="AS16" s="271"/>
      <c r="AT16" s="271"/>
      <c r="AU16" s="272"/>
    </row>
    <row r="17" spans="1:49" ht="9" customHeight="1" x14ac:dyDescent="0.25">
      <c r="A17" s="223"/>
      <c r="B17" s="224"/>
      <c r="C17" s="246"/>
      <c r="D17" s="247"/>
      <c r="E17" s="247"/>
      <c r="F17" s="247"/>
      <c r="G17" s="247"/>
      <c r="H17" s="247"/>
      <c r="I17" s="247"/>
      <c r="J17" s="247"/>
      <c r="K17" s="247"/>
      <c r="L17" s="247"/>
      <c r="M17" s="247"/>
      <c r="N17" s="247"/>
      <c r="O17" s="247"/>
      <c r="P17" s="247"/>
      <c r="Q17" s="247"/>
      <c r="R17" s="248"/>
      <c r="S17" s="229"/>
      <c r="T17" s="230"/>
      <c r="U17" s="230"/>
      <c r="V17" s="230"/>
      <c r="W17" s="230"/>
      <c r="X17" s="292"/>
      <c r="Y17" s="293"/>
      <c r="Z17" s="293"/>
      <c r="AA17" s="293"/>
      <c r="AB17" s="294"/>
      <c r="AC17" s="290"/>
      <c r="AD17" s="290"/>
      <c r="AE17" s="290"/>
      <c r="AF17" s="290"/>
      <c r="AG17" s="291"/>
      <c r="AH17" s="285"/>
      <c r="AI17" s="286"/>
      <c r="AJ17" s="286"/>
      <c r="AK17" s="286"/>
      <c r="AL17" s="287"/>
      <c r="AM17" s="279"/>
      <c r="AN17" s="280"/>
      <c r="AO17" s="280"/>
      <c r="AP17" s="280"/>
      <c r="AQ17" s="281"/>
      <c r="AR17" s="273"/>
      <c r="AS17" s="274"/>
      <c r="AT17" s="274"/>
      <c r="AU17" s="275"/>
    </row>
    <row r="18" spans="1:49" ht="60.75" thickBot="1" x14ac:dyDescent="0.3">
      <c r="A18" s="14" t="s">
        <v>27</v>
      </c>
      <c r="B18" s="162" t="s">
        <v>28</v>
      </c>
      <c r="C18" s="162" t="s">
        <v>29</v>
      </c>
      <c r="D18" s="162" t="s">
        <v>30</v>
      </c>
      <c r="E18" s="162" t="s">
        <v>31</v>
      </c>
      <c r="F18" s="15" t="s">
        <v>32</v>
      </c>
      <c r="G18" s="162" t="s">
        <v>33</v>
      </c>
      <c r="H18" s="162" t="s">
        <v>34</v>
      </c>
      <c r="I18" s="162" t="s">
        <v>35</v>
      </c>
      <c r="J18" s="162" t="s">
        <v>36</v>
      </c>
      <c r="K18" s="162" t="s">
        <v>37</v>
      </c>
      <c r="L18" s="162" t="s">
        <v>38</v>
      </c>
      <c r="M18" s="162" t="s">
        <v>39</v>
      </c>
      <c r="N18" s="162" t="s">
        <v>40</v>
      </c>
      <c r="O18" s="162" t="s">
        <v>41</v>
      </c>
      <c r="P18" s="162" t="s">
        <v>42</v>
      </c>
      <c r="Q18" s="162" t="s">
        <v>43</v>
      </c>
      <c r="R18" s="16" t="s">
        <v>44</v>
      </c>
      <c r="S18" s="17" t="s">
        <v>45</v>
      </c>
      <c r="T18" s="18" t="s">
        <v>46</v>
      </c>
      <c r="U18" s="18" t="s">
        <v>47</v>
      </c>
      <c r="V18" s="18" t="s">
        <v>48</v>
      </c>
      <c r="W18" s="127" t="s">
        <v>49</v>
      </c>
      <c r="X18" s="137" t="s">
        <v>50</v>
      </c>
      <c r="Y18" s="138" t="s">
        <v>51</v>
      </c>
      <c r="Z18" s="138" t="s">
        <v>52</v>
      </c>
      <c r="AA18" s="138" t="s">
        <v>53</v>
      </c>
      <c r="AB18" s="139" t="s">
        <v>54</v>
      </c>
      <c r="AC18" s="130" t="s">
        <v>50</v>
      </c>
      <c r="AD18" s="89" t="s">
        <v>51</v>
      </c>
      <c r="AE18" s="89" t="s">
        <v>52</v>
      </c>
      <c r="AF18" s="89" t="s">
        <v>53</v>
      </c>
      <c r="AG18" s="90" t="s">
        <v>54</v>
      </c>
      <c r="AH18" s="91" t="s">
        <v>50</v>
      </c>
      <c r="AI18" s="92" t="s">
        <v>51</v>
      </c>
      <c r="AJ18" s="92" t="s">
        <v>52</v>
      </c>
      <c r="AK18" s="92" t="s">
        <v>53</v>
      </c>
      <c r="AL18" s="93" t="s">
        <v>54</v>
      </c>
      <c r="AM18" s="94" t="s">
        <v>50</v>
      </c>
      <c r="AN18" s="95" t="s">
        <v>51</v>
      </c>
      <c r="AO18" s="95" t="s">
        <v>52</v>
      </c>
      <c r="AP18" s="95" t="s">
        <v>53</v>
      </c>
      <c r="AQ18" s="96" t="s">
        <v>54</v>
      </c>
      <c r="AR18" s="149" t="s">
        <v>50</v>
      </c>
      <c r="AS18" s="150" t="s">
        <v>55</v>
      </c>
      <c r="AT18" s="150" t="s">
        <v>56</v>
      </c>
      <c r="AU18" s="151" t="s">
        <v>57</v>
      </c>
    </row>
    <row r="19" spans="1:49" s="100" customFormat="1" ht="318.75" customHeight="1" x14ac:dyDescent="0.25">
      <c r="A19" s="19">
        <v>4</v>
      </c>
      <c r="B19" s="20" t="s">
        <v>58</v>
      </c>
      <c r="C19" s="21">
        <f>+R19</f>
        <v>900</v>
      </c>
      <c r="D19" s="21">
        <v>1</v>
      </c>
      <c r="E19" s="20" t="s">
        <v>280</v>
      </c>
      <c r="F19" s="22">
        <f>+(1/16)*80%</f>
        <v>0.05</v>
      </c>
      <c r="G19" s="20" t="s">
        <v>59</v>
      </c>
      <c r="H19" s="20" t="s">
        <v>60</v>
      </c>
      <c r="I19" s="20" t="s">
        <v>61</v>
      </c>
      <c r="J19" s="161" t="s">
        <v>62</v>
      </c>
      <c r="K19" s="21">
        <v>200</v>
      </c>
      <c r="L19" s="20" t="s">
        <v>63</v>
      </c>
      <c r="M19" s="20" t="s">
        <v>60</v>
      </c>
      <c r="N19" s="21">
        <v>45</v>
      </c>
      <c r="O19" s="21">
        <v>105</v>
      </c>
      <c r="P19" s="21">
        <v>675</v>
      </c>
      <c r="Q19" s="21">
        <v>75</v>
      </c>
      <c r="R19" s="23">
        <f t="shared" ref="R19:R24" si="0">SUM(N19:Q19)</f>
        <v>900</v>
      </c>
      <c r="S19" s="24" t="s">
        <v>64</v>
      </c>
      <c r="T19" s="20" t="s">
        <v>65</v>
      </c>
      <c r="U19" s="20" t="s">
        <v>66</v>
      </c>
      <c r="V19" s="20" t="s">
        <v>67</v>
      </c>
      <c r="W19" s="128" t="s">
        <v>68</v>
      </c>
      <c r="X19" s="140">
        <f>+N19</f>
        <v>45</v>
      </c>
      <c r="Y19" s="141">
        <v>30</v>
      </c>
      <c r="Z19" s="142">
        <f>+(Y19/X19)</f>
        <v>0.66666666666666663</v>
      </c>
      <c r="AA19" s="143" t="s">
        <v>69</v>
      </c>
      <c r="AB19" s="144" t="s">
        <v>70</v>
      </c>
      <c r="AC19" s="131">
        <f>+O19</f>
        <v>105</v>
      </c>
      <c r="AD19" s="174">
        <v>299</v>
      </c>
      <c r="AE19" s="159">
        <f>IF(AD19/AC19&gt;100%,100%,AD19/AC19)</f>
        <v>1</v>
      </c>
      <c r="AF19" s="173" t="s">
        <v>250</v>
      </c>
      <c r="AG19" s="23" t="s">
        <v>71</v>
      </c>
      <c r="AH19" s="85">
        <f>P19</f>
        <v>675</v>
      </c>
      <c r="AI19" s="97"/>
      <c r="AJ19" s="159">
        <f>IF(AI19/AH19&gt;100%,100%,AI19/AH19)</f>
        <v>0</v>
      </c>
      <c r="AK19" s="98"/>
      <c r="AL19" s="23"/>
      <c r="AM19" s="85">
        <f>Q19</f>
        <v>75</v>
      </c>
      <c r="AN19" s="97"/>
      <c r="AO19" s="159">
        <f>IF(AN19/AM19&gt;100%,100%,AN19/AM19)</f>
        <v>0</v>
      </c>
      <c r="AP19" s="99"/>
      <c r="AQ19" s="23"/>
      <c r="AR19" s="140">
        <f>+X19+AC19+AH19+AM19</f>
        <v>900</v>
      </c>
      <c r="AS19" s="120">
        <f>SUM(Y19,AD19,AI19,AN19)</f>
        <v>329</v>
      </c>
      <c r="AT19" s="159">
        <f>IF(AS19/AR19&gt;100%,100%,AS19/AR19)</f>
        <v>0.36555555555555558</v>
      </c>
      <c r="AU19" s="152" t="s">
        <v>251</v>
      </c>
      <c r="AV19" s="166"/>
    </row>
    <row r="20" spans="1:49" s="100" customFormat="1" ht="349.5" customHeight="1" x14ac:dyDescent="0.25">
      <c r="A20" s="19">
        <v>4</v>
      </c>
      <c r="B20" s="20" t="s">
        <v>58</v>
      </c>
      <c r="C20" s="21">
        <f t="shared" ref="C20:C34" si="1">+R20</f>
        <v>1</v>
      </c>
      <c r="D20" s="21">
        <v>2</v>
      </c>
      <c r="E20" s="20" t="s">
        <v>72</v>
      </c>
      <c r="F20" s="22">
        <f t="shared" ref="F20:F34" si="2">+(1/16)*80%</f>
        <v>0.05</v>
      </c>
      <c r="G20" s="20" t="s">
        <v>59</v>
      </c>
      <c r="H20" s="20" t="s">
        <v>73</v>
      </c>
      <c r="I20" s="20" t="s">
        <v>74</v>
      </c>
      <c r="J20" s="161" t="s">
        <v>62</v>
      </c>
      <c r="K20" s="161" t="s">
        <v>62</v>
      </c>
      <c r="L20" s="20" t="s">
        <v>63</v>
      </c>
      <c r="M20" s="20" t="s">
        <v>75</v>
      </c>
      <c r="N20" s="25">
        <v>0.25</v>
      </c>
      <c r="O20" s="25">
        <v>0.25</v>
      </c>
      <c r="P20" s="25">
        <v>0.25</v>
      </c>
      <c r="Q20" s="25">
        <v>0.25</v>
      </c>
      <c r="R20" s="23">
        <f t="shared" si="0"/>
        <v>1</v>
      </c>
      <c r="S20" s="24" t="s">
        <v>64</v>
      </c>
      <c r="T20" s="20" t="s">
        <v>75</v>
      </c>
      <c r="U20" s="20" t="s">
        <v>76</v>
      </c>
      <c r="V20" s="20" t="s">
        <v>67</v>
      </c>
      <c r="W20" s="128" t="s">
        <v>76</v>
      </c>
      <c r="X20" s="86">
        <f>N20</f>
        <v>0.25</v>
      </c>
      <c r="Y20" s="134">
        <v>0.9</v>
      </c>
      <c r="Z20" s="8">
        <v>1</v>
      </c>
      <c r="AA20" s="123" t="s">
        <v>77</v>
      </c>
      <c r="AB20" s="6" t="s">
        <v>78</v>
      </c>
      <c r="AC20" s="160">
        <f>+O20</f>
        <v>0.25</v>
      </c>
      <c r="AD20" s="175">
        <v>0.02</v>
      </c>
      <c r="AE20" s="159">
        <f t="shared" ref="AE20:AE36" si="3">IF(AD20/AC20&gt;100%,100%,AD20/AC20)</f>
        <v>0.08</v>
      </c>
      <c r="AF20" s="173" t="s">
        <v>252</v>
      </c>
      <c r="AG20" s="23" t="s">
        <v>79</v>
      </c>
      <c r="AH20" s="86">
        <f>P20</f>
        <v>0.25</v>
      </c>
      <c r="AI20" s="101"/>
      <c r="AJ20" s="159">
        <f t="shared" ref="AJ20:AJ34" si="4">IF(AI20/AH20&gt;100%,100%,AI20/AH20)</f>
        <v>0</v>
      </c>
      <c r="AK20" s="98"/>
      <c r="AL20" s="23"/>
      <c r="AM20" s="86">
        <f>Q20</f>
        <v>0.25</v>
      </c>
      <c r="AN20" s="101"/>
      <c r="AO20" s="159">
        <f t="shared" ref="AO20:AO34" si="5">IF(AN20/AM20&gt;100%,100%,AN20/AM20)</f>
        <v>0</v>
      </c>
      <c r="AP20" s="99"/>
      <c r="AQ20" s="23"/>
      <c r="AR20" s="85">
        <f t="shared" ref="AR20:AR38" si="6">R20</f>
        <v>1</v>
      </c>
      <c r="AS20" s="101">
        <f>SUM(Y20,AD20,AI20,AN20)</f>
        <v>0.92</v>
      </c>
      <c r="AT20" s="159">
        <f t="shared" ref="AT20:AT38" si="7">+AS20/AR20</f>
        <v>0.92</v>
      </c>
      <c r="AU20" s="172" t="s">
        <v>252</v>
      </c>
      <c r="AV20" s="166"/>
    </row>
    <row r="21" spans="1:49" s="100" customFormat="1" ht="165.75" customHeight="1" x14ac:dyDescent="0.25">
      <c r="A21" s="19">
        <v>4</v>
      </c>
      <c r="B21" s="20" t="s">
        <v>58</v>
      </c>
      <c r="C21" s="21">
        <f t="shared" si="1"/>
        <v>4</v>
      </c>
      <c r="D21" s="21">
        <v>3</v>
      </c>
      <c r="E21" s="20" t="s">
        <v>80</v>
      </c>
      <c r="F21" s="22">
        <f t="shared" si="2"/>
        <v>0.05</v>
      </c>
      <c r="G21" s="20" t="s">
        <v>59</v>
      </c>
      <c r="H21" s="20" t="s">
        <v>81</v>
      </c>
      <c r="I21" s="20" t="s">
        <v>82</v>
      </c>
      <c r="J21" s="161" t="s">
        <v>62</v>
      </c>
      <c r="K21" s="161" t="s">
        <v>62</v>
      </c>
      <c r="L21" s="20" t="s">
        <v>63</v>
      </c>
      <c r="M21" s="20" t="s">
        <v>83</v>
      </c>
      <c r="N21" s="25">
        <v>1</v>
      </c>
      <c r="O21" s="25">
        <v>1</v>
      </c>
      <c r="P21" s="25">
        <v>1</v>
      </c>
      <c r="Q21" s="25">
        <v>1</v>
      </c>
      <c r="R21" s="23">
        <f t="shared" si="0"/>
        <v>4</v>
      </c>
      <c r="S21" s="24" t="s">
        <v>64</v>
      </c>
      <c r="T21" s="20" t="s">
        <v>81</v>
      </c>
      <c r="U21" s="20" t="s">
        <v>76</v>
      </c>
      <c r="V21" s="20" t="s">
        <v>67</v>
      </c>
      <c r="W21" s="128" t="s">
        <v>76</v>
      </c>
      <c r="X21" s="85">
        <f>N21</f>
        <v>1</v>
      </c>
      <c r="Y21" s="7">
        <v>0</v>
      </c>
      <c r="Z21" s="8">
        <f>+(Y21/X21)</f>
        <v>0</v>
      </c>
      <c r="AA21" s="123" t="s">
        <v>84</v>
      </c>
      <c r="AB21" s="124" t="s">
        <v>85</v>
      </c>
      <c r="AC21" s="131">
        <f>+O21</f>
        <v>1</v>
      </c>
      <c r="AD21" s="97">
        <v>1</v>
      </c>
      <c r="AE21" s="159">
        <f t="shared" si="3"/>
        <v>1</v>
      </c>
      <c r="AF21" s="97" t="s">
        <v>253</v>
      </c>
      <c r="AG21" s="23" t="s">
        <v>86</v>
      </c>
      <c r="AH21" s="85">
        <f>P21</f>
        <v>1</v>
      </c>
      <c r="AI21" s="97"/>
      <c r="AJ21" s="159">
        <f t="shared" si="4"/>
        <v>0</v>
      </c>
      <c r="AK21" s="98"/>
      <c r="AL21" s="23"/>
      <c r="AM21" s="85">
        <f>Q21</f>
        <v>1</v>
      </c>
      <c r="AN21" s="97"/>
      <c r="AO21" s="159">
        <f t="shared" si="5"/>
        <v>0</v>
      </c>
      <c r="AP21" s="99"/>
      <c r="AQ21" s="23"/>
      <c r="AR21" s="85">
        <f t="shared" si="6"/>
        <v>4</v>
      </c>
      <c r="AS21" s="97">
        <f>SUM(Y21,AD21,AI21,AN21)</f>
        <v>1</v>
      </c>
      <c r="AT21" s="159">
        <f t="shared" si="7"/>
        <v>0.25</v>
      </c>
      <c r="AU21" s="153" t="s">
        <v>254</v>
      </c>
      <c r="AV21" s="166"/>
    </row>
    <row r="22" spans="1:49" s="100" customFormat="1" ht="153.75" customHeight="1" x14ac:dyDescent="0.25">
      <c r="A22" s="19">
        <v>4</v>
      </c>
      <c r="B22" s="20" t="s">
        <v>58</v>
      </c>
      <c r="C22" s="21">
        <f t="shared" si="1"/>
        <v>3</v>
      </c>
      <c r="D22" s="21">
        <v>4</v>
      </c>
      <c r="E22" s="20" t="s">
        <v>87</v>
      </c>
      <c r="F22" s="22">
        <f t="shared" si="2"/>
        <v>0.05</v>
      </c>
      <c r="G22" s="20" t="s">
        <v>59</v>
      </c>
      <c r="H22" s="20" t="s">
        <v>88</v>
      </c>
      <c r="I22" s="20" t="s">
        <v>89</v>
      </c>
      <c r="J22" s="161" t="s">
        <v>62</v>
      </c>
      <c r="K22" s="26" t="s">
        <v>62</v>
      </c>
      <c r="L22" s="20" t="s">
        <v>63</v>
      </c>
      <c r="M22" s="20" t="s">
        <v>90</v>
      </c>
      <c r="N22" s="25">
        <v>1</v>
      </c>
      <c r="O22" s="25">
        <v>0</v>
      </c>
      <c r="P22" s="25">
        <v>1</v>
      </c>
      <c r="Q22" s="25">
        <v>1</v>
      </c>
      <c r="R22" s="23">
        <f t="shared" si="0"/>
        <v>3</v>
      </c>
      <c r="S22" s="24" t="s">
        <v>64</v>
      </c>
      <c r="T22" s="20" t="s">
        <v>91</v>
      </c>
      <c r="U22" s="20" t="s">
        <v>90</v>
      </c>
      <c r="V22" s="20" t="s">
        <v>92</v>
      </c>
      <c r="W22" s="128" t="s">
        <v>91</v>
      </c>
      <c r="X22" s="85">
        <f>N22</f>
        <v>1</v>
      </c>
      <c r="Y22" s="7">
        <v>0</v>
      </c>
      <c r="Z22" s="8">
        <f>+(Y22/X22)</f>
        <v>0</v>
      </c>
      <c r="AA22" s="123" t="s">
        <v>84</v>
      </c>
      <c r="AB22" s="124" t="s">
        <v>85</v>
      </c>
      <c r="AC22" s="131">
        <f>+O22</f>
        <v>0</v>
      </c>
      <c r="AD22" s="97">
        <v>1</v>
      </c>
      <c r="AE22" s="159">
        <v>1</v>
      </c>
      <c r="AF22" s="173" t="s">
        <v>243</v>
      </c>
      <c r="AG22" s="23" t="s">
        <v>86</v>
      </c>
      <c r="AH22" s="85">
        <f>P22</f>
        <v>1</v>
      </c>
      <c r="AI22" s="97"/>
      <c r="AJ22" s="159">
        <f t="shared" si="4"/>
        <v>0</v>
      </c>
      <c r="AK22" s="98"/>
      <c r="AL22" s="23"/>
      <c r="AM22" s="85">
        <f>Q22</f>
        <v>1</v>
      </c>
      <c r="AN22" s="97"/>
      <c r="AO22" s="159">
        <f t="shared" si="5"/>
        <v>0</v>
      </c>
      <c r="AP22" s="99"/>
      <c r="AQ22" s="23"/>
      <c r="AR22" s="85">
        <f t="shared" si="6"/>
        <v>3</v>
      </c>
      <c r="AS22" s="97">
        <f>SUM(Y22,AD22,AI22,AN22)</f>
        <v>1</v>
      </c>
      <c r="AT22" s="159">
        <f t="shared" si="7"/>
        <v>0.33333333333333331</v>
      </c>
      <c r="AU22" s="153" t="s">
        <v>243</v>
      </c>
      <c r="AV22" s="166"/>
    </row>
    <row r="23" spans="1:49" s="100" customFormat="1" ht="168.75" customHeight="1" x14ac:dyDescent="0.25">
      <c r="A23" s="19">
        <v>4</v>
      </c>
      <c r="B23" s="20" t="s">
        <v>58</v>
      </c>
      <c r="C23" s="21">
        <f t="shared" si="1"/>
        <v>4</v>
      </c>
      <c r="D23" s="21">
        <v>5</v>
      </c>
      <c r="E23" s="20" t="s">
        <v>93</v>
      </c>
      <c r="F23" s="22">
        <f t="shared" si="2"/>
        <v>0.05</v>
      </c>
      <c r="G23" s="20" t="s">
        <v>59</v>
      </c>
      <c r="H23" s="20" t="s">
        <v>94</v>
      </c>
      <c r="I23" s="20" t="s">
        <v>89</v>
      </c>
      <c r="J23" s="161" t="s">
        <v>62</v>
      </c>
      <c r="K23" s="26" t="s">
        <v>62</v>
      </c>
      <c r="L23" s="20" t="s">
        <v>63</v>
      </c>
      <c r="M23" s="20" t="s">
        <v>90</v>
      </c>
      <c r="N23" s="25">
        <v>1</v>
      </c>
      <c r="O23" s="25">
        <v>1</v>
      </c>
      <c r="P23" s="25">
        <v>1</v>
      </c>
      <c r="Q23" s="25">
        <v>1</v>
      </c>
      <c r="R23" s="23">
        <f t="shared" si="0"/>
        <v>4</v>
      </c>
      <c r="S23" s="24" t="s">
        <v>64</v>
      </c>
      <c r="T23" s="20" t="s">
        <v>91</v>
      </c>
      <c r="U23" s="20" t="s">
        <v>90</v>
      </c>
      <c r="V23" s="20" t="s">
        <v>92</v>
      </c>
      <c r="W23" s="128" t="s">
        <v>91</v>
      </c>
      <c r="X23" s="85">
        <f>N23</f>
        <v>1</v>
      </c>
      <c r="Y23" s="7">
        <v>1</v>
      </c>
      <c r="Z23" s="8">
        <f>+(Y23/X23)</f>
        <v>1</v>
      </c>
      <c r="AA23" s="123" t="s">
        <v>256</v>
      </c>
      <c r="AB23" s="6" t="s">
        <v>95</v>
      </c>
      <c r="AC23" s="131">
        <f>+O23</f>
        <v>1</v>
      </c>
      <c r="AD23" s="97">
        <v>1</v>
      </c>
      <c r="AE23" s="159">
        <f t="shared" si="3"/>
        <v>1</v>
      </c>
      <c r="AF23" s="173" t="s">
        <v>247</v>
      </c>
      <c r="AG23" s="23" t="s">
        <v>255</v>
      </c>
      <c r="AH23" s="85">
        <f>P23</f>
        <v>1</v>
      </c>
      <c r="AI23" s="97"/>
      <c r="AJ23" s="159">
        <f t="shared" si="4"/>
        <v>0</v>
      </c>
      <c r="AK23" s="98"/>
      <c r="AL23" s="23"/>
      <c r="AM23" s="85">
        <f>Q23</f>
        <v>1</v>
      </c>
      <c r="AN23" s="97"/>
      <c r="AO23" s="159">
        <f t="shared" si="5"/>
        <v>0</v>
      </c>
      <c r="AP23" s="99"/>
      <c r="AQ23" s="23"/>
      <c r="AR23" s="85">
        <f t="shared" si="6"/>
        <v>4</v>
      </c>
      <c r="AS23" s="97">
        <f>SUM(Y23,AD23,AI23,AN23)</f>
        <v>2</v>
      </c>
      <c r="AT23" s="159">
        <f t="shared" si="7"/>
        <v>0.5</v>
      </c>
      <c r="AU23" s="172" t="s">
        <v>257</v>
      </c>
      <c r="AV23" s="166"/>
    </row>
    <row r="24" spans="1:49" s="100" customFormat="1" ht="360" x14ac:dyDescent="0.25">
      <c r="A24" s="19">
        <v>4</v>
      </c>
      <c r="B24" s="20" t="s">
        <v>58</v>
      </c>
      <c r="C24" s="21">
        <f t="shared" si="1"/>
        <v>1</v>
      </c>
      <c r="D24" s="21">
        <v>6</v>
      </c>
      <c r="E24" s="20" t="s">
        <v>96</v>
      </c>
      <c r="F24" s="22">
        <f t="shared" si="2"/>
        <v>0.05</v>
      </c>
      <c r="G24" s="20" t="s">
        <v>97</v>
      </c>
      <c r="H24" s="20" t="s">
        <v>98</v>
      </c>
      <c r="I24" s="20" t="s">
        <v>99</v>
      </c>
      <c r="J24" s="161" t="s">
        <v>62</v>
      </c>
      <c r="K24" s="161" t="s">
        <v>62</v>
      </c>
      <c r="L24" s="20" t="s">
        <v>63</v>
      </c>
      <c r="M24" s="20" t="s">
        <v>100</v>
      </c>
      <c r="N24" s="25">
        <v>1</v>
      </c>
      <c r="O24" s="27" t="s">
        <v>101</v>
      </c>
      <c r="P24" s="27" t="s">
        <v>101</v>
      </c>
      <c r="Q24" s="27" t="s">
        <v>101</v>
      </c>
      <c r="R24" s="23">
        <f t="shared" si="0"/>
        <v>1</v>
      </c>
      <c r="S24" s="24" t="s">
        <v>64</v>
      </c>
      <c r="T24" s="20" t="s">
        <v>102</v>
      </c>
      <c r="U24" s="20" t="s">
        <v>103</v>
      </c>
      <c r="V24" s="20" t="s">
        <v>104</v>
      </c>
      <c r="W24" s="128" t="s">
        <v>105</v>
      </c>
      <c r="X24" s="85">
        <f>N24</f>
        <v>1</v>
      </c>
      <c r="Y24" s="134">
        <v>0.4</v>
      </c>
      <c r="Z24" s="8">
        <f>+(Y24/X24)</f>
        <v>0.4</v>
      </c>
      <c r="AA24" s="123" t="s">
        <v>106</v>
      </c>
      <c r="AB24" s="6" t="s">
        <v>107</v>
      </c>
      <c r="AC24" s="131">
        <v>0</v>
      </c>
      <c r="AD24" s="101">
        <v>0.6</v>
      </c>
      <c r="AE24" s="159">
        <v>1</v>
      </c>
      <c r="AF24" s="172" t="s">
        <v>248</v>
      </c>
      <c r="AG24" s="23" t="s">
        <v>108</v>
      </c>
      <c r="AH24" s="85">
        <v>0</v>
      </c>
      <c r="AI24" s="97"/>
      <c r="AJ24" s="159" t="e">
        <f t="shared" si="4"/>
        <v>#DIV/0!</v>
      </c>
      <c r="AK24" s="98"/>
      <c r="AL24" s="23"/>
      <c r="AM24" s="85">
        <v>0</v>
      </c>
      <c r="AN24" s="97"/>
      <c r="AO24" s="159" t="e">
        <f t="shared" si="5"/>
        <v>#DIV/0!</v>
      </c>
      <c r="AP24" s="99"/>
      <c r="AQ24" s="23"/>
      <c r="AR24" s="85">
        <f t="shared" si="6"/>
        <v>1</v>
      </c>
      <c r="AS24" s="97">
        <f>+AD24+Y24</f>
        <v>1</v>
      </c>
      <c r="AT24" s="159">
        <f>+AR24/AS24</f>
        <v>1</v>
      </c>
      <c r="AU24" s="172" t="s">
        <v>258</v>
      </c>
      <c r="AV24" s="166"/>
    </row>
    <row r="25" spans="1:49" s="100" customFormat="1" ht="285" x14ac:dyDescent="0.25">
      <c r="A25" s="19">
        <v>4</v>
      </c>
      <c r="B25" s="20" t="s">
        <v>58</v>
      </c>
      <c r="C25" s="28">
        <f t="shared" si="1"/>
        <v>1</v>
      </c>
      <c r="D25" s="21">
        <v>7</v>
      </c>
      <c r="E25" s="20" t="s">
        <v>109</v>
      </c>
      <c r="F25" s="22">
        <f t="shared" si="2"/>
        <v>0.05</v>
      </c>
      <c r="G25" s="20" t="s">
        <v>59</v>
      </c>
      <c r="H25" s="20" t="s">
        <v>110</v>
      </c>
      <c r="I25" s="20" t="s">
        <v>111</v>
      </c>
      <c r="J25" s="161" t="s">
        <v>62</v>
      </c>
      <c r="K25" s="161" t="s">
        <v>62</v>
      </c>
      <c r="L25" s="20" t="s">
        <v>112</v>
      </c>
      <c r="M25" s="20" t="s">
        <v>113</v>
      </c>
      <c r="N25" s="27" t="s">
        <v>101</v>
      </c>
      <c r="O25" s="29">
        <v>0.1</v>
      </c>
      <c r="P25" s="29">
        <v>0.4</v>
      </c>
      <c r="Q25" s="29">
        <v>1</v>
      </c>
      <c r="R25" s="30">
        <f>+Q25</f>
        <v>1</v>
      </c>
      <c r="S25" s="24" t="s">
        <v>64</v>
      </c>
      <c r="T25" s="20" t="s">
        <v>114</v>
      </c>
      <c r="U25" s="20" t="s">
        <v>83</v>
      </c>
      <c r="V25" s="20" t="s">
        <v>67</v>
      </c>
      <c r="W25" s="128" t="s">
        <v>83</v>
      </c>
      <c r="X25" s="87" t="s">
        <v>101</v>
      </c>
      <c r="Y25" s="170">
        <v>0.15</v>
      </c>
      <c r="Z25" s="8">
        <v>1</v>
      </c>
      <c r="AA25" s="123" t="s">
        <v>115</v>
      </c>
      <c r="AB25" s="6" t="s">
        <v>116</v>
      </c>
      <c r="AC25" s="132">
        <f t="shared" ref="AC25:AC33" si="8">+O25</f>
        <v>0.1</v>
      </c>
      <c r="AD25" s="28">
        <v>0.36</v>
      </c>
      <c r="AE25" s="159">
        <f t="shared" si="3"/>
        <v>1</v>
      </c>
      <c r="AF25" s="171" t="s">
        <v>259</v>
      </c>
      <c r="AG25" s="23" t="s">
        <v>117</v>
      </c>
      <c r="AH25" s="87">
        <f t="shared" ref="AH25:AH31" si="9">P25</f>
        <v>0.4</v>
      </c>
      <c r="AI25" s="28"/>
      <c r="AJ25" s="159">
        <f t="shared" si="4"/>
        <v>0</v>
      </c>
      <c r="AK25" s="98"/>
      <c r="AL25" s="23"/>
      <c r="AM25" s="87">
        <f t="shared" ref="AM25:AM33" si="10">Q25</f>
        <v>1</v>
      </c>
      <c r="AN25" s="28"/>
      <c r="AO25" s="159">
        <f t="shared" si="5"/>
        <v>0</v>
      </c>
      <c r="AP25" s="99"/>
      <c r="AQ25" s="23"/>
      <c r="AR25" s="87">
        <f t="shared" si="6"/>
        <v>1</v>
      </c>
      <c r="AS25" s="176">
        <f>+AD25</f>
        <v>0.36</v>
      </c>
      <c r="AT25" s="159">
        <f t="shared" si="7"/>
        <v>0.36</v>
      </c>
      <c r="AU25" s="172" t="s">
        <v>260</v>
      </c>
      <c r="AV25" s="166"/>
      <c r="AW25" s="102"/>
    </row>
    <row r="26" spans="1:49" s="100" customFormat="1" ht="365.25" customHeight="1" x14ac:dyDescent="0.25">
      <c r="A26" s="19">
        <v>4</v>
      </c>
      <c r="B26" s="20" t="s">
        <v>58</v>
      </c>
      <c r="C26" s="28">
        <f t="shared" si="1"/>
        <v>1</v>
      </c>
      <c r="D26" s="21">
        <v>8</v>
      </c>
      <c r="E26" s="20" t="s">
        <v>118</v>
      </c>
      <c r="F26" s="22">
        <f t="shared" si="2"/>
        <v>0.05</v>
      </c>
      <c r="G26" s="20" t="s">
        <v>97</v>
      </c>
      <c r="H26" s="20" t="s">
        <v>119</v>
      </c>
      <c r="I26" s="20" t="s">
        <v>120</v>
      </c>
      <c r="J26" s="161" t="s">
        <v>62</v>
      </c>
      <c r="K26" s="161" t="s">
        <v>62</v>
      </c>
      <c r="L26" s="20" t="s">
        <v>112</v>
      </c>
      <c r="M26" s="20" t="s">
        <v>121</v>
      </c>
      <c r="N26" s="31">
        <v>0.2</v>
      </c>
      <c r="O26" s="31">
        <v>0.5</v>
      </c>
      <c r="P26" s="31">
        <v>0.8</v>
      </c>
      <c r="Q26" s="31">
        <v>1</v>
      </c>
      <c r="R26" s="32">
        <f>+Q26</f>
        <v>1</v>
      </c>
      <c r="S26" s="24" t="s">
        <v>64</v>
      </c>
      <c r="T26" s="33" t="s">
        <v>122</v>
      </c>
      <c r="U26" s="20" t="s">
        <v>123</v>
      </c>
      <c r="V26" s="20" t="s">
        <v>92</v>
      </c>
      <c r="W26" s="129" t="s">
        <v>124</v>
      </c>
      <c r="X26" s="88">
        <f>N26</f>
        <v>0.2</v>
      </c>
      <c r="Y26" s="135">
        <v>0.2</v>
      </c>
      <c r="Z26" s="8">
        <f>+(Y26/X26)</f>
        <v>1</v>
      </c>
      <c r="AA26" s="123" t="s">
        <v>125</v>
      </c>
      <c r="AB26" s="6" t="s">
        <v>126</v>
      </c>
      <c r="AC26" s="132">
        <f t="shared" si="8"/>
        <v>0.5</v>
      </c>
      <c r="AD26" s="28">
        <v>0.5</v>
      </c>
      <c r="AE26" s="159">
        <f t="shared" si="3"/>
        <v>1</v>
      </c>
      <c r="AF26" s="171" t="s">
        <v>261</v>
      </c>
      <c r="AG26" s="23" t="s">
        <v>126</v>
      </c>
      <c r="AH26" s="87">
        <f t="shared" si="9"/>
        <v>0.8</v>
      </c>
      <c r="AI26" s="97"/>
      <c r="AJ26" s="159">
        <f t="shared" si="4"/>
        <v>0</v>
      </c>
      <c r="AK26" s="98"/>
      <c r="AL26" s="23"/>
      <c r="AM26" s="87">
        <f t="shared" si="10"/>
        <v>1</v>
      </c>
      <c r="AN26" s="97"/>
      <c r="AO26" s="159">
        <f t="shared" si="5"/>
        <v>0</v>
      </c>
      <c r="AP26" s="99"/>
      <c r="AQ26" s="23"/>
      <c r="AR26" s="88">
        <f t="shared" si="6"/>
        <v>1</v>
      </c>
      <c r="AS26" s="125">
        <v>0.5</v>
      </c>
      <c r="AT26" s="159">
        <f t="shared" si="7"/>
        <v>0.5</v>
      </c>
      <c r="AU26" s="172" t="s">
        <v>245</v>
      </c>
      <c r="AV26" s="166"/>
    </row>
    <row r="27" spans="1:49" s="100" customFormat="1" ht="340.5" customHeight="1" x14ac:dyDescent="0.25">
      <c r="A27" s="19">
        <v>4</v>
      </c>
      <c r="B27" s="20" t="s">
        <v>58</v>
      </c>
      <c r="C27" s="28">
        <f t="shared" si="1"/>
        <v>1</v>
      </c>
      <c r="D27" s="21">
        <v>9</v>
      </c>
      <c r="E27" s="20" t="s">
        <v>127</v>
      </c>
      <c r="F27" s="22">
        <f t="shared" si="2"/>
        <v>0.05</v>
      </c>
      <c r="G27" s="20" t="s">
        <v>59</v>
      </c>
      <c r="H27" s="20" t="s">
        <v>128</v>
      </c>
      <c r="I27" s="20" t="s">
        <v>129</v>
      </c>
      <c r="J27" s="20" t="s">
        <v>130</v>
      </c>
      <c r="K27" s="161">
        <v>1</v>
      </c>
      <c r="L27" s="20" t="s">
        <v>131</v>
      </c>
      <c r="M27" s="20" t="s">
        <v>121</v>
      </c>
      <c r="N27" s="29">
        <v>1</v>
      </c>
      <c r="O27" s="29">
        <v>1</v>
      </c>
      <c r="P27" s="29">
        <v>1</v>
      </c>
      <c r="Q27" s="29">
        <v>1</v>
      </c>
      <c r="R27" s="34">
        <f>+Q27</f>
        <v>1</v>
      </c>
      <c r="S27" s="24" t="s">
        <v>64</v>
      </c>
      <c r="T27" s="20" t="s">
        <v>132</v>
      </c>
      <c r="U27" s="33" t="s">
        <v>92</v>
      </c>
      <c r="V27" s="33" t="s">
        <v>92</v>
      </c>
      <c r="W27" s="129" t="s">
        <v>133</v>
      </c>
      <c r="X27" s="87">
        <f>N27</f>
        <v>1</v>
      </c>
      <c r="Y27" s="136">
        <v>1</v>
      </c>
      <c r="Z27" s="8">
        <f>+(Y27/X27)</f>
        <v>1</v>
      </c>
      <c r="AA27" s="123" t="s">
        <v>134</v>
      </c>
      <c r="AB27" s="6" t="s">
        <v>135</v>
      </c>
      <c r="AC27" s="132">
        <f t="shared" si="8"/>
        <v>1</v>
      </c>
      <c r="AD27" s="28">
        <v>1</v>
      </c>
      <c r="AE27" s="159">
        <f t="shared" si="3"/>
        <v>1</v>
      </c>
      <c r="AF27" s="171" t="s">
        <v>136</v>
      </c>
      <c r="AG27" s="23" t="s">
        <v>135</v>
      </c>
      <c r="AH27" s="87">
        <f t="shared" si="9"/>
        <v>1</v>
      </c>
      <c r="AI27" s="28"/>
      <c r="AJ27" s="159">
        <f t="shared" si="4"/>
        <v>0</v>
      </c>
      <c r="AK27" s="98"/>
      <c r="AL27" s="23"/>
      <c r="AM27" s="87">
        <f t="shared" si="10"/>
        <v>1</v>
      </c>
      <c r="AN27" s="28"/>
      <c r="AO27" s="159">
        <f t="shared" si="5"/>
        <v>0</v>
      </c>
      <c r="AP27" s="99"/>
      <c r="AQ27" s="23"/>
      <c r="AR27" s="87">
        <f t="shared" si="6"/>
        <v>1</v>
      </c>
      <c r="AS27" s="103">
        <f>+(Y27+AD27+AI27+AN27)/4</f>
        <v>0.5</v>
      </c>
      <c r="AT27" s="159">
        <f t="shared" si="7"/>
        <v>0.5</v>
      </c>
      <c r="AU27" s="153" t="s">
        <v>262</v>
      </c>
      <c r="AV27" s="166"/>
    </row>
    <row r="28" spans="1:49" s="100" customFormat="1" ht="144.75" customHeight="1" x14ac:dyDescent="0.25">
      <c r="A28" s="19">
        <v>4</v>
      </c>
      <c r="B28" s="20" t="s">
        <v>58</v>
      </c>
      <c r="C28" s="35">
        <f t="shared" si="1"/>
        <v>3</v>
      </c>
      <c r="D28" s="21">
        <v>10</v>
      </c>
      <c r="E28" s="20" t="s">
        <v>137</v>
      </c>
      <c r="F28" s="22">
        <f t="shared" si="2"/>
        <v>0.05</v>
      </c>
      <c r="G28" s="20" t="s">
        <v>59</v>
      </c>
      <c r="H28" s="20" t="s">
        <v>138</v>
      </c>
      <c r="I28" s="20" t="s">
        <v>139</v>
      </c>
      <c r="J28" s="161" t="s">
        <v>62</v>
      </c>
      <c r="K28" s="161" t="s">
        <v>62</v>
      </c>
      <c r="L28" s="20" t="s">
        <v>63</v>
      </c>
      <c r="M28" s="20" t="s">
        <v>140</v>
      </c>
      <c r="N28" s="27" t="s">
        <v>101</v>
      </c>
      <c r="O28" s="25">
        <v>1</v>
      </c>
      <c r="P28" s="25">
        <v>1</v>
      </c>
      <c r="Q28" s="25">
        <v>1</v>
      </c>
      <c r="R28" s="36">
        <f t="shared" ref="R28:R34" si="11">SUM(N28:Q28)</f>
        <v>3</v>
      </c>
      <c r="S28" s="24" t="s">
        <v>64</v>
      </c>
      <c r="T28" s="20" t="s">
        <v>141</v>
      </c>
      <c r="U28" s="20" t="s">
        <v>142</v>
      </c>
      <c r="V28" s="20" t="s">
        <v>92</v>
      </c>
      <c r="W28" s="129" t="s">
        <v>143</v>
      </c>
      <c r="X28" s="85" t="s">
        <v>101</v>
      </c>
      <c r="Y28" s="7">
        <v>0</v>
      </c>
      <c r="Z28" s="8" t="s">
        <v>101</v>
      </c>
      <c r="AA28" s="123" t="s">
        <v>144</v>
      </c>
      <c r="AB28" s="6" t="s">
        <v>101</v>
      </c>
      <c r="AC28" s="131">
        <f t="shared" si="8"/>
        <v>1</v>
      </c>
      <c r="AD28" s="97">
        <v>1</v>
      </c>
      <c r="AE28" s="159">
        <f t="shared" si="3"/>
        <v>1</v>
      </c>
      <c r="AF28" s="171" t="s">
        <v>145</v>
      </c>
      <c r="AG28" s="23" t="s">
        <v>146</v>
      </c>
      <c r="AH28" s="85">
        <f t="shared" si="9"/>
        <v>1</v>
      </c>
      <c r="AI28" s="97"/>
      <c r="AJ28" s="159">
        <f t="shared" si="4"/>
        <v>0</v>
      </c>
      <c r="AK28" s="98"/>
      <c r="AL28" s="23"/>
      <c r="AM28" s="85">
        <f t="shared" si="10"/>
        <v>1</v>
      </c>
      <c r="AN28" s="97"/>
      <c r="AO28" s="159">
        <f t="shared" si="5"/>
        <v>0</v>
      </c>
      <c r="AP28" s="99"/>
      <c r="AQ28" s="23"/>
      <c r="AR28" s="85">
        <f t="shared" si="6"/>
        <v>3</v>
      </c>
      <c r="AS28" s="97">
        <f>SUM(Y28,AD28,AI28,AN28)</f>
        <v>1</v>
      </c>
      <c r="AT28" s="159">
        <f t="shared" si="7"/>
        <v>0.33333333333333331</v>
      </c>
      <c r="AU28" s="153" t="s">
        <v>263</v>
      </c>
      <c r="AV28" s="166"/>
    </row>
    <row r="29" spans="1:49" s="199" customFormat="1" ht="180" x14ac:dyDescent="0.25">
      <c r="A29" s="182">
        <v>4</v>
      </c>
      <c r="B29" s="33" t="s">
        <v>58</v>
      </c>
      <c r="C29" s="183">
        <f t="shared" si="1"/>
        <v>8</v>
      </c>
      <c r="D29" s="184">
        <v>11</v>
      </c>
      <c r="E29" s="33" t="s">
        <v>147</v>
      </c>
      <c r="F29" s="185">
        <f t="shared" si="2"/>
        <v>0.05</v>
      </c>
      <c r="G29" s="33" t="s">
        <v>59</v>
      </c>
      <c r="H29" s="33" t="s">
        <v>148</v>
      </c>
      <c r="I29" s="33" t="s">
        <v>149</v>
      </c>
      <c r="J29" s="27" t="s">
        <v>62</v>
      </c>
      <c r="K29" s="27" t="s">
        <v>62</v>
      </c>
      <c r="L29" s="33" t="s">
        <v>63</v>
      </c>
      <c r="M29" s="33" t="s">
        <v>150</v>
      </c>
      <c r="N29" s="27" t="s">
        <v>101</v>
      </c>
      <c r="O29" s="25">
        <v>3</v>
      </c>
      <c r="P29" s="25">
        <v>3</v>
      </c>
      <c r="Q29" s="25">
        <v>2</v>
      </c>
      <c r="R29" s="186">
        <f t="shared" si="11"/>
        <v>8</v>
      </c>
      <c r="S29" s="187" t="s">
        <v>151</v>
      </c>
      <c r="T29" s="33" t="s">
        <v>152</v>
      </c>
      <c r="U29" s="33" t="s">
        <v>153</v>
      </c>
      <c r="V29" s="33" t="s">
        <v>264</v>
      </c>
      <c r="W29" s="129" t="s">
        <v>154</v>
      </c>
      <c r="X29" s="188" t="s">
        <v>101</v>
      </c>
      <c r="Y29" s="189">
        <v>0</v>
      </c>
      <c r="Z29" s="190" t="s">
        <v>101</v>
      </c>
      <c r="AA29" s="191" t="s">
        <v>144</v>
      </c>
      <c r="AB29" s="192" t="s">
        <v>101</v>
      </c>
      <c r="AC29" s="131">
        <f t="shared" si="8"/>
        <v>3</v>
      </c>
      <c r="AD29" s="97">
        <v>2</v>
      </c>
      <c r="AE29" s="159">
        <f t="shared" si="3"/>
        <v>0.66666666666666663</v>
      </c>
      <c r="AF29" s="197" t="s">
        <v>277</v>
      </c>
      <c r="AG29" s="23" t="s">
        <v>83</v>
      </c>
      <c r="AH29" s="195">
        <f t="shared" si="9"/>
        <v>3</v>
      </c>
      <c r="AI29" s="174"/>
      <c r="AJ29" s="193">
        <f t="shared" si="4"/>
        <v>0</v>
      </c>
      <c r="AK29" s="196"/>
      <c r="AL29" s="194"/>
      <c r="AM29" s="195">
        <f t="shared" si="10"/>
        <v>2</v>
      </c>
      <c r="AN29" s="174"/>
      <c r="AO29" s="193">
        <f t="shared" si="5"/>
        <v>0</v>
      </c>
      <c r="AP29" s="197"/>
      <c r="AQ29" s="194"/>
      <c r="AR29" s="195">
        <f t="shared" si="6"/>
        <v>8</v>
      </c>
      <c r="AS29" s="174">
        <f>SUM(Y29,AD29,AI29,AN29)</f>
        <v>2</v>
      </c>
      <c r="AT29" s="193">
        <f t="shared" si="7"/>
        <v>0.25</v>
      </c>
      <c r="AU29" s="197" t="s">
        <v>277</v>
      </c>
      <c r="AV29" s="198"/>
    </row>
    <row r="30" spans="1:49" s="100" customFormat="1" ht="300" x14ac:dyDescent="0.25">
      <c r="A30" s="19">
        <v>4</v>
      </c>
      <c r="B30" s="20" t="s">
        <v>58</v>
      </c>
      <c r="C30" s="35">
        <f t="shared" si="1"/>
        <v>62</v>
      </c>
      <c r="D30" s="21">
        <v>12</v>
      </c>
      <c r="E30" s="20" t="s">
        <v>155</v>
      </c>
      <c r="F30" s="22">
        <f t="shared" si="2"/>
        <v>0.05</v>
      </c>
      <c r="G30" s="20" t="s">
        <v>156</v>
      </c>
      <c r="H30" s="20" t="s">
        <v>157</v>
      </c>
      <c r="I30" s="20" t="s">
        <v>158</v>
      </c>
      <c r="J30" s="161" t="s">
        <v>62</v>
      </c>
      <c r="K30" s="161"/>
      <c r="L30" s="20" t="s">
        <v>63</v>
      </c>
      <c r="M30" s="20" t="s">
        <v>159</v>
      </c>
      <c r="N30" s="25">
        <v>14</v>
      </c>
      <c r="O30" s="25">
        <v>16</v>
      </c>
      <c r="P30" s="25">
        <v>18</v>
      </c>
      <c r="Q30" s="25">
        <v>14</v>
      </c>
      <c r="R30" s="36">
        <f t="shared" si="11"/>
        <v>62</v>
      </c>
      <c r="S30" s="24" t="s">
        <v>64</v>
      </c>
      <c r="T30" s="20" t="s">
        <v>132</v>
      </c>
      <c r="U30" s="20" t="s">
        <v>160</v>
      </c>
      <c r="V30" s="20" t="s">
        <v>161</v>
      </c>
      <c r="W30" s="128" t="s">
        <v>162</v>
      </c>
      <c r="X30" s="85">
        <f>N30</f>
        <v>14</v>
      </c>
      <c r="Y30" s="7">
        <v>17</v>
      </c>
      <c r="Z30" s="8">
        <v>1</v>
      </c>
      <c r="AA30" s="123" t="s">
        <v>163</v>
      </c>
      <c r="AB30" s="6" t="s">
        <v>164</v>
      </c>
      <c r="AC30" s="131">
        <f t="shared" si="8"/>
        <v>16</v>
      </c>
      <c r="AD30" s="97">
        <v>20</v>
      </c>
      <c r="AE30" s="159">
        <f t="shared" si="3"/>
        <v>1</v>
      </c>
      <c r="AF30" s="171" t="s">
        <v>165</v>
      </c>
      <c r="AG30" s="23" t="s">
        <v>143</v>
      </c>
      <c r="AH30" s="85">
        <f t="shared" si="9"/>
        <v>18</v>
      </c>
      <c r="AI30" s="97"/>
      <c r="AJ30" s="159">
        <f t="shared" si="4"/>
        <v>0</v>
      </c>
      <c r="AK30" s="98"/>
      <c r="AL30" s="23"/>
      <c r="AM30" s="85">
        <f t="shared" si="10"/>
        <v>14</v>
      </c>
      <c r="AN30" s="97"/>
      <c r="AO30" s="159">
        <f t="shared" si="5"/>
        <v>0</v>
      </c>
      <c r="AP30" s="99"/>
      <c r="AQ30" s="23"/>
      <c r="AR30" s="85">
        <f t="shared" si="6"/>
        <v>62</v>
      </c>
      <c r="AS30" s="97">
        <f>SUM(Y30,AD30,AI30,AN30)</f>
        <v>37</v>
      </c>
      <c r="AT30" s="159">
        <f t="shared" si="7"/>
        <v>0.59677419354838712</v>
      </c>
      <c r="AU30" s="153" t="s">
        <v>265</v>
      </c>
      <c r="AV30" s="166"/>
    </row>
    <row r="31" spans="1:49" s="100" customFormat="1" ht="131.25" customHeight="1" x14ac:dyDescent="0.25">
      <c r="A31" s="19">
        <v>4</v>
      </c>
      <c r="B31" s="20" t="s">
        <v>58</v>
      </c>
      <c r="C31" s="35">
        <f t="shared" si="1"/>
        <v>4</v>
      </c>
      <c r="D31" s="21">
        <v>13</v>
      </c>
      <c r="E31" s="20" t="s">
        <v>166</v>
      </c>
      <c r="F31" s="22">
        <f t="shared" si="2"/>
        <v>0.05</v>
      </c>
      <c r="G31" s="20" t="s">
        <v>59</v>
      </c>
      <c r="H31" s="20" t="s">
        <v>167</v>
      </c>
      <c r="I31" s="20" t="s">
        <v>168</v>
      </c>
      <c r="J31" s="161" t="s">
        <v>62</v>
      </c>
      <c r="K31" s="161" t="s">
        <v>62</v>
      </c>
      <c r="L31" s="20" t="s">
        <v>63</v>
      </c>
      <c r="M31" s="20" t="s">
        <v>169</v>
      </c>
      <c r="N31" s="25">
        <v>1</v>
      </c>
      <c r="O31" s="25">
        <v>1</v>
      </c>
      <c r="P31" s="25">
        <v>1</v>
      </c>
      <c r="Q31" s="25">
        <v>1</v>
      </c>
      <c r="R31" s="36">
        <f t="shared" si="11"/>
        <v>4</v>
      </c>
      <c r="S31" s="24" t="s">
        <v>64</v>
      </c>
      <c r="T31" s="20" t="s">
        <v>83</v>
      </c>
      <c r="U31" s="20" t="s">
        <v>170</v>
      </c>
      <c r="V31" s="20" t="s">
        <v>171</v>
      </c>
      <c r="W31" s="128" t="s">
        <v>172</v>
      </c>
      <c r="X31" s="85">
        <f>N31</f>
        <v>1</v>
      </c>
      <c r="Y31" s="7">
        <v>1</v>
      </c>
      <c r="Z31" s="8">
        <f>+(Y31/X31)</f>
        <v>1</v>
      </c>
      <c r="AA31" s="123" t="s">
        <v>173</v>
      </c>
      <c r="AB31" s="6" t="s">
        <v>174</v>
      </c>
      <c r="AC31" s="131">
        <f t="shared" si="8"/>
        <v>1</v>
      </c>
      <c r="AD31" s="97">
        <v>1</v>
      </c>
      <c r="AE31" s="159">
        <f t="shared" si="3"/>
        <v>1</v>
      </c>
      <c r="AF31" s="171" t="s">
        <v>175</v>
      </c>
      <c r="AG31" s="23" t="s">
        <v>176</v>
      </c>
      <c r="AH31" s="85">
        <f t="shared" si="9"/>
        <v>1</v>
      </c>
      <c r="AI31" s="97"/>
      <c r="AJ31" s="159">
        <f t="shared" si="4"/>
        <v>0</v>
      </c>
      <c r="AK31" s="98"/>
      <c r="AL31" s="23"/>
      <c r="AM31" s="85">
        <f t="shared" si="10"/>
        <v>1</v>
      </c>
      <c r="AN31" s="97"/>
      <c r="AO31" s="159">
        <f t="shared" si="5"/>
        <v>0</v>
      </c>
      <c r="AP31" s="99"/>
      <c r="AQ31" s="23"/>
      <c r="AR31" s="85">
        <f>R31</f>
        <v>4</v>
      </c>
      <c r="AS31" s="97">
        <f>SUM(Y31,AD31,AI31,AN31)</f>
        <v>2</v>
      </c>
      <c r="AT31" s="159">
        <f t="shared" si="7"/>
        <v>0.5</v>
      </c>
      <c r="AU31" s="153" t="s">
        <v>266</v>
      </c>
      <c r="AV31" s="166"/>
    </row>
    <row r="32" spans="1:49" s="100" customFormat="1" ht="60" x14ac:dyDescent="0.25">
      <c r="A32" s="19">
        <v>4</v>
      </c>
      <c r="B32" s="20" t="s">
        <v>58</v>
      </c>
      <c r="C32" s="35">
        <f t="shared" si="1"/>
        <v>2</v>
      </c>
      <c r="D32" s="21">
        <v>14</v>
      </c>
      <c r="E32" s="20" t="s">
        <v>177</v>
      </c>
      <c r="F32" s="22">
        <f t="shared" si="2"/>
        <v>0.05</v>
      </c>
      <c r="G32" s="20" t="s">
        <v>59</v>
      </c>
      <c r="H32" s="20" t="s">
        <v>178</v>
      </c>
      <c r="I32" s="20" t="s">
        <v>179</v>
      </c>
      <c r="J32" s="161" t="s">
        <v>62</v>
      </c>
      <c r="K32" s="161">
        <v>2</v>
      </c>
      <c r="L32" s="20" t="s">
        <v>63</v>
      </c>
      <c r="M32" s="20" t="s">
        <v>180</v>
      </c>
      <c r="N32" s="27" t="s">
        <v>101</v>
      </c>
      <c r="O32" s="27">
        <v>1</v>
      </c>
      <c r="P32" s="27" t="s">
        <v>101</v>
      </c>
      <c r="Q32" s="25">
        <v>1</v>
      </c>
      <c r="R32" s="36">
        <f t="shared" si="11"/>
        <v>2</v>
      </c>
      <c r="S32" s="24" t="s">
        <v>64</v>
      </c>
      <c r="T32" s="20" t="s">
        <v>181</v>
      </c>
      <c r="U32" s="20" t="s">
        <v>160</v>
      </c>
      <c r="V32" s="20" t="s">
        <v>182</v>
      </c>
      <c r="W32" s="128" t="s">
        <v>183</v>
      </c>
      <c r="X32" s="85" t="s">
        <v>101</v>
      </c>
      <c r="Y32" s="7">
        <v>0</v>
      </c>
      <c r="Z32" s="8" t="s">
        <v>101</v>
      </c>
      <c r="AA32" s="123" t="s">
        <v>144</v>
      </c>
      <c r="AB32" s="6" t="s">
        <v>85</v>
      </c>
      <c r="AC32" s="131">
        <f t="shared" si="8"/>
        <v>1</v>
      </c>
      <c r="AD32" s="97">
        <v>1</v>
      </c>
      <c r="AE32" s="159">
        <f t="shared" si="3"/>
        <v>1</v>
      </c>
      <c r="AF32" s="173" t="s">
        <v>244</v>
      </c>
      <c r="AG32" s="23" t="s">
        <v>184</v>
      </c>
      <c r="AH32" s="85">
        <v>0</v>
      </c>
      <c r="AI32" s="97"/>
      <c r="AJ32" s="159" t="e">
        <f t="shared" si="4"/>
        <v>#DIV/0!</v>
      </c>
      <c r="AK32" s="98"/>
      <c r="AL32" s="23"/>
      <c r="AM32" s="85">
        <f t="shared" si="10"/>
        <v>1</v>
      </c>
      <c r="AN32" s="97"/>
      <c r="AO32" s="159">
        <f t="shared" si="5"/>
        <v>0</v>
      </c>
      <c r="AP32" s="99"/>
      <c r="AQ32" s="23"/>
      <c r="AR32" s="85">
        <f>R32</f>
        <v>2</v>
      </c>
      <c r="AS32" s="97">
        <f>SUM(Y32,AD32,AI32,AN32)</f>
        <v>1</v>
      </c>
      <c r="AT32" s="159">
        <f t="shared" si="7"/>
        <v>0.5</v>
      </c>
      <c r="AU32" s="173" t="s">
        <v>244</v>
      </c>
      <c r="AV32" s="166"/>
    </row>
    <row r="33" spans="1:48" s="100" customFormat="1" ht="375" x14ac:dyDescent="0.25">
      <c r="A33" s="19">
        <v>4</v>
      </c>
      <c r="B33" s="20" t="s">
        <v>58</v>
      </c>
      <c r="C33" s="35">
        <f t="shared" si="1"/>
        <v>1706</v>
      </c>
      <c r="D33" s="21">
        <v>15</v>
      </c>
      <c r="E33" s="20" t="s">
        <v>281</v>
      </c>
      <c r="F33" s="22">
        <f t="shared" si="2"/>
        <v>0.05</v>
      </c>
      <c r="G33" s="20" t="s">
        <v>97</v>
      </c>
      <c r="H33" s="20" t="s">
        <v>185</v>
      </c>
      <c r="I33" s="20" t="s">
        <v>186</v>
      </c>
      <c r="J33" s="161" t="s">
        <v>62</v>
      </c>
      <c r="K33" s="161"/>
      <c r="L33" s="20" t="s">
        <v>63</v>
      </c>
      <c r="M33" s="20" t="s">
        <v>187</v>
      </c>
      <c r="N33" s="25">
        <v>80</v>
      </c>
      <c r="O33" s="25">
        <v>140</v>
      </c>
      <c r="P33" s="25">
        <v>1036</v>
      </c>
      <c r="Q33" s="21">
        <v>450</v>
      </c>
      <c r="R33" s="36">
        <f t="shared" si="11"/>
        <v>1706</v>
      </c>
      <c r="S33" s="37" t="s">
        <v>64</v>
      </c>
      <c r="T33" s="20" t="s">
        <v>188</v>
      </c>
      <c r="U33" s="20" t="s">
        <v>160</v>
      </c>
      <c r="V33" s="20" t="s">
        <v>189</v>
      </c>
      <c r="W33" s="128" t="s">
        <v>162</v>
      </c>
      <c r="X33" s="85">
        <f>N33</f>
        <v>80</v>
      </c>
      <c r="Y33" s="7">
        <v>237</v>
      </c>
      <c r="Z33" s="8">
        <v>1</v>
      </c>
      <c r="AA33" s="123" t="s">
        <v>190</v>
      </c>
      <c r="AB33" s="6" t="s">
        <v>191</v>
      </c>
      <c r="AC33" s="131">
        <f t="shared" si="8"/>
        <v>140</v>
      </c>
      <c r="AD33" s="97">
        <v>519</v>
      </c>
      <c r="AE33" s="159">
        <f t="shared" si="3"/>
        <v>1</v>
      </c>
      <c r="AF33" s="171" t="s">
        <v>246</v>
      </c>
      <c r="AG33" s="23" t="s">
        <v>192</v>
      </c>
      <c r="AH33" s="85">
        <f>P33</f>
        <v>1036</v>
      </c>
      <c r="AI33" s="97"/>
      <c r="AJ33" s="159">
        <f t="shared" si="4"/>
        <v>0</v>
      </c>
      <c r="AK33" s="98"/>
      <c r="AL33" s="23"/>
      <c r="AM33" s="85">
        <f t="shared" si="10"/>
        <v>450</v>
      </c>
      <c r="AN33" s="97"/>
      <c r="AO33" s="159">
        <f t="shared" si="5"/>
        <v>0</v>
      </c>
      <c r="AP33" s="99"/>
      <c r="AQ33" s="23"/>
      <c r="AR33" s="85">
        <f>R33</f>
        <v>1706</v>
      </c>
      <c r="AS33" s="97">
        <f>+Y33+AD33</f>
        <v>756</v>
      </c>
      <c r="AT33" s="159">
        <f>IF(AS33/AR33&gt;100%,100%,AS33/AR33)</f>
        <v>0.44314185228604924</v>
      </c>
      <c r="AU33" s="153" t="s">
        <v>267</v>
      </c>
      <c r="AV33" s="166"/>
    </row>
    <row r="34" spans="1:48" s="100" customFormat="1" ht="219.75" customHeight="1" x14ac:dyDescent="0.25">
      <c r="A34" s="19">
        <v>4</v>
      </c>
      <c r="B34" s="20" t="s">
        <v>58</v>
      </c>
      <c r="C34" s="35">
        <f t="shared" si="1"/>
        <v>1</v>
      </c>
      <c r="D34" s="21">
        <v>16</v>
      </c>
      <c r="E34" s="20" t="s">
        <v>193</v>
      </c>
      <c r="F34" s="22">
        <f t="shared" si="2"/>
        <v>0.05</v>
      </c>
      <c r="G34" s="20" t="s">
        <v>59</v>
      </c>
      <c r="H34" s="20" t="s">
        <v>194</v>
      </c>
      <c r="I34" s="20" t="s">
        <v>195</v>
      </c>
      <c r="J34" s="161" t="s">
        <v>62</v>
      </c>
      <c r="K34" s="161" t="s">
        <v>62</v>
      </c>
      <c r="L34" s="20" t="s">
        <v>63</v>
      </c>
      <c r="M34" s="20" t="s">
        <v>196</v>
      </c>
      <c r="N34" s="38">
        <v>1</v>
      </c>
      <c r="O34" s="39" t="s">
        <v>101</v>
      </c>
      <c r="P34" s="39" t="s">
        <v>101</v>
      </c>
      <c r="Q34" s="39" t="s">
        <v>101</v>
      </c>
      <c r="R34" s="36">
        <f t="shared" si="11"/>
        <v>1</v>
      </c>
      <c r="S34" s="24" t="s">
        <v>64</v>
      </c>
      <c r="T34" s="20" t="s">
        <v>197</v>
      </c>
      <c r="U34" s="20" t="s">
        <v>160</v>
      </c>
      <c r="V34" s="20" t="s">
        <v>189</v>
      </c>
      <c r="W34" s="128" t="s">
        <v>198</v>
      </c>
      <c r="X34" s="85">
        <f>N34</f>
        <v>1</v>
      </c>
      <c r="Y34" s="134">
        <v>0.9</v>
      </c>
      <c r="Z34" s="8">
        <f>+(Y34/X34)</f>
        <v>0.9</v>
      </c>
      <c r="AA34" s="123" t="s">
        <v>199</v>
      </c>
      <c r="AB34" s="6" t="s">
        <v>200</v>
      </c>
      <c r="AC34" s="131">
        <v>0</v>
      </c>
      <c r="AD34" s="101">
        <v>0.1</v>
      </c>
      <c r="AE34" s="159">
        <v>1</v>
      </c>
      <c r="AF34" s="171" t="s">
        <v>201</v>
      </c>
      <c r="AG34" s="23" t="s">
        <v>202</v>
      </c>
      <c r="AH34" s="85">
        <v>0</v>
      </c>
      <c r="AI34" s="97"/>
      <c r="AJ34" s="159" t="e">
        <f t="shared" si="4"/>
        <v>#DIV/0!</v>
      </c>
      <c r="AK34" s="98"/>
      <c r="AL34" s="23"/>
      <c r="AM34" s="85">
        <v>0</v>
      </c>
      <c r="AN34" s="97"/>
      <c r="AO34" s="159" t="e">
        <f t="shared" si="5"/>
        <v>#DIV/0!</v>
      </c>
      <c r="AP34" s="99"/>
      <c r="AQ34" s="23"/>
      <c r="AR34" s="85">
        <f t="shared" si="6"/>
        <v>1</v>
      </c>
      <c r="AS34" s="97">
        <f>SUM(Y34,AD34,AI34,AN34)</f>
        <v>1</v>
      </c>
      <c r="AT34" s="159">
        <f t="shared" si="7"/>
        <v>1</v>
      </c>
      <c r="AU34" s="153" t="s">
        <v>268</v>
      </c>
      <c r="AV34" s="166"/>
    </row>
    <row r="35" spans="1:48" s="105" customFormat="1" ht="16.5" thickBot="1" x14ac:dyDescent="0.3">
      <c r="A35" s="305"/>
      <c r="B35" s="296"/>
      <c r="C35" s="296"/>
      <c r="D35" s="306"/>
      <c r="E35" s="40" t="s">
        <v>203</v>
      </c>
      <c r="F35" s="41">
        <f>SUM(F19:F34)</f>
        <v>0.80000000000000016</v>
      </c>
      <c r="G35" s="295"/>
      <c r="H35" s="296"/>
      <c r="I35" s="296"/>
      <c r="J35" s="296"/>
      <c r="K35" s="296"/>
      <c r="L35" s="296"/>
      <c r="M35" s="296"/>
      <c r="N35" s="296"/>
      <c r="O35" s="296"/>
      <c r="P35" s="296"/>
      <c r="Q35" s="296"/>
      <c r="R35" s="296"/>
      <c r="S35" s="296"/>
      <c r="T35" s="296"/>
      <c r="U35" s="296"/>
      <c r="V35" s="296"/>
      <c r="W35" s="296"/>
      <c r="X35" s="81"/>
      <c r="Y35" s="82"/>
      <c r="Z35" s="145">
        <f>AVERAGE(Z19:Z34)*80%</f>
        <v>0.6133333333333334</v>
      </c>
      <c r="AA35" s="83"/>
      <c r="AB35" s="84"/>
      <c r="AC35" s="133"/>
      <c r="AD35" s="82">
        <f>AVERAGE(AE19:AE34)</f>
        <v>0.92166666666666663</v>
      </c>
      <c r="AE35" s="200">
        <f>AVERAGE(AE19:AE34)*80%</f>
        <v>0.7373333333333334</v>
      </c>
      <c r="AF35" s="83"/>
      <c r="AG35" s="84"/>
      <c r="AH35" s="81"/>
      <c r="AI35" s="82" t="e">
        <f>AVERAGE(AJ19:AJ34)</f>
        <v>#DIV/0!</v>
      </c>
      <c r="AJ35" s="145" t="e">
        <f>AVERAGE(AJ19:AJ34)*80%</f>
        <v>#DIV/0!</v>
      </c>
      <c r="AK35" s="83"/>
      <c r="AL35" s="84"/>
      <c r="AM35" s="104"/>
      <c r="AN35" s="82" t="e">
        <f>AVERAGE(AO19:AO34)</f>
        <v>#DIV/0!</v>
      </c>
      <c r="AO35" s="145" t="e">
        <f>AVERAGE(AO19:AO34)*80%</f>
        <v>#DIV/0!</v>
      </c>
      <c r="AP35" s="83"/>
      <c r="AQ35" s="84"/>
      <c r="AR35" s="104"/>
      <c r="AS35" s="82"/>
      <c r="AT35" s="200">
        <f>AVERAGE(AT19:AT34)*80%</f>
        <v>0.41760691340283301</v>
      </c>
      <c r="AU35" s="84"/>
      <c r="AV35" s="167"/>
    </row>
    <row r="36" spans="1:48" s="109" customFormat="1" ht="228.75" customHeight="1" x14ac:dyDescent="0.25">
      <c r="A36" s="42">
        <v>7</v>
      </c>
      <c r="B36" s="43" t="s">
        <v>204</v>
      </c>
      <c r="C36" s="44">
        <f>+R36</f>
        <v>0.8</v>
      </c>
      <c r="D36" s="42" t="s">
        <v>205</v>
      </c>
      <c r="E36" s="43" t="s">
        <v>206</v>
      </c>
      <c r="F36" s="45">
        <f>+(0.333333333333333)*20%</f>
        <v>6.6666666666666596E-2</v>
      </c>
      <c r="G36" s="43" t="s">
        <v>207</v>
      </c>
      <c r="H36" s="43" t="s">
        <v>208</v>
      </c>
      <c r="I36" s="43" t="s">
        <v>209</v>
      </c>
      <c r="J36" s="43" t="s">
        <v>210</v>
      </c>
      <c r="K36" s="43"/>
      <c r="L36" s="43" t="s">
        <v>131</v>
      </c>
      <c r="M36" s="46" t="s">
        <v>211</v>
      </c>
      <c r="N36" s="47" t="s">
        <v>101</v>
      </c>
      <c r="O36" s="47">
        <v>0.8</v>
      </c>
      <c r="P36" s="47" t="s">
        <v>101</v>
      </c>
      <c r="Q36" s="47">
        <v>0.8</v>
      </c>
      <c r="R36" s="48">
        <f>AVERAGE(O36,Q36)</f>
        <v>0.8</v>
      </c>
      <c r="S36" s="49" t="s">
        <v>64</v>
      </c>
      <c r="T36" s="43" t="s">
        <v>212</v>
      </c>
      <c r="U36" s="43" t="s">
        <v>212</v>
      </c>
      <c r="V36" s="43" t="s">
        <v>213</v>
      </c>
      <c r="W36" s="50" t="s">
        <v>214</v>
      </c>
      <c r="X36" s="73" t="s">
        <v>101</v>
      </c>
      <c r="Y36" s="74" t="s">
        <v>101</v>
      </c>
      <c r="Z36" s="75" t="s">
        <v>101</v>
      </c>
      <c r="AA36" s="75" t="s">
        <v>144</v>
      </c>
      <c r="AB36" s="146" t="s">
        <v>101</v>
      </c>
      <c r="AC36" s="116">
        <f>O36</f>
        <v>0.8</v>
      </c>
      <c r="AD36" s="74">
        <v>0.82</v>
      </c>
      <c r="AE36" s="180">
        <f t="shared" si="3"/>
        <v>1</v>
      </c>
      <c r="AF36" s="76" t="s">
        <v>272</v>
      </c>
      <c r="AG36" s="77" t="s">
        <v>273</v>
      </c>
      <c r="AH36" s="106">
        <v>0</v>
      </c>
      <c r="AI36" s="75"/>
      <c r="AJ36" s="74" t="e">
        <f>+AI36/AH36</f>
        <v>#DIV/0!</v>
      </c>
      <c r="AK36" s="107"/>
      <c r="AL36" s="108"/>
      <c r="AM36" s="106">
        <f>Q36</f>
        <v>0.8</v>
      </c>
      <c r="AN36" s="74"/>
      <c r="AO36" s="74">
        <f>+AN36/AM36</f>
        <v>0</v>
      </c>
      <c r="AP36" s="107"/>
      <c r="AQ36" s="108"/>
      <c r="AR36" s="106">
        <f t="shared" si="6"/>
        <v>0.8</v>
      </c>
      <c r="AS36" s="74">
        <f>AD36*0.5</f>
        <v>0.41</v>
      </c>
      <c r="AT36" s="179">
        <f>+AS36/AR36</f>
        <v>0.51249999999999996</v>
      </c>
      <c r="AU36" s="76" t="s">
        <v>272</v>
      </c>
      <c r="AV36" s="168"/>
    </row>
    <row r="37" spans="1:48" s="109" customFormat="1" ht="132" customHeight="1" x14ac:dyDescent="0.25">
      <c r="A37" s="51">
        <v>7</v>
      </c>
      <c r="B37" s="52" t="s">
        <v>204</v>
      </c>
      <c r="C37" s="53">
        <f>+R37</f>
        <v>1</v>
      </c>
      <c r="D37" s="51" t="s">
        <v>215</v>
      </c>
      <c r="E37" s="52" t="s">
        <v>269</v>
      </c>
      <c r="F37" s="54">
        <f>+(0.333333333333333)*20%</f>
        <v>6.6666666666666596E-2</v>
      </c>
      <c r="G37" s="52" t="s">
        <v>207</v>
      </c>
      <c r="H37" s="52" t="s">
        <v>216</v>
      </c>
      <c r="I37" s="52" t="s">
        <v>217</v>
      </c>
      <c r="J37" s="52" t="s">
        <v>218</v>
      </c>
      <c r="K37" s="52"/>
      <c r="L37" s="52" t="s">
        <v>63</v>
      </c>
      <c r="M37" s="55" t="s">
        <v>219</v>
      </c>
      <c r="N37" s="56">
        <v>0.2</v>
      </c>
      <c r="O37" s="57">
        <v>0.4</v>
      </c>
      <c r="P37" s="57">
        <v>0.4</v>
      </c>
      <c r="Q37" s="57">
        <v>0</v>
      </c>
      <c r="R37" s="58">
        <f>SUM(N37:Q37)</f>
        <v>1</v>
      </c>
      <c r="S37" s="59" t="s">
        <v>64</v>
      </c>
      <c r="T37" s="52" t="s">
        <v>220</v>
      </c>
      <c r="U37" s="52" t="s">
        <v>220</v>
      </c>
      <c r="V37" s="43" t="s">
        <v>213</v>
      </c>
      <c r="W37" s="60" t="s">
        <v>221</v>
      </c>
      <c r="X37" s="78">
        <f>N37</f>
        <v>0.2</v>
      </c>
      <c r="Y37" s="79">
        <v>0.2</v>
      </c>
      <c r="Z37" s="79">
        <f>+Y37/X37</f>
        <v>1</v>
      </c>
      <c r="AA37" s="126" t="s">
        <v>222</v>
      </c>
      <c r="AB37" s="80" t="s">
        <v>271</v>
      </c>
      <c r="AC37" s="117">
        <f>O37</f>
        <v>0.4</v>
      </c>
      <c r="AD37" s="79">
        <f>AC37*0.75</f>
        <v>0.30000000000000004</v>
      </c>
      <c r="AE37" s="180">
        <f>+AD37/AC37</f>
        <v>0.75000000000000011</v>
      </c>
      <c r="AF37" s="52" t="s">
        <v>270</v>
      </c>
      <c r="AG37" s="80" t="s">
        <v>271</v>
      </c>
      <c r="AH37" s="110">
        <f>P37</f>
        <v>0.4</v>
      </c>
      <c r="AI37" s="51"/>
      <c r="AJ37" s="79">
        <f>+AI37/AH37</f>
        <v>0</v>
      </c>
      <c r="AK37" s="111"/>
      <c r="AL37" s="112"/>
      <c r="AM37" s="110">
        <f>Q37</f>
        <v>0</v>
      </c>
      <c r="AN37" s="79"/>
      <c r="AO37" s="79" t="e">
        <f>+AN37/AM37</f>
        <v>#DIV/0!</v>
      </c>
      <c r="AP37" s="111"/>
      <c r="AQ37" s="112"/>
      <c r="AR37" s="110">
        <f t="shared" si="6"/>
        <v>1</v>
      </c>
      <c r="AS37" s="79">
        <f>SUM(Y37,AD37,AI37,AN37)</f>
        <v>0.5</v>
      </c>
      <c r="AT37" s="180">
        <f t="shared" si="7"/>
        <v>0.5</v>
      </c>
      <c r="AU37" s="80" t="s">
        <v>274</v>
      </c>
      <c r="AV37" s="168"/>
    </row>
    <row r="38" spans="1:48" s="109" customFormat="1" ht="116.45" customHeight="1" x14ac:dyDescent="0.25">
      <c r="A38" s="51">
        <v>7</v>
      </c>
      <c r="B38" s="52" t="s">
        <v>204</v>
      </c>
      <c r="C38" s="53">
        <f>+R38</f>
        <v>1</v>
      </c>
      <c r="D38" s="51" t="s">
        <v>223</v>
      </c>
      <c r="E38" s="52" t="s">
        <v>224</v>
      </c>
      <c r="F38" s="54">
        <f>+(0.333333333333333)*20%</f>
        <v>6.6666666666666596E-2</v>
      </c>
      <c r="G38" s="52" t="s">
        <v>207</v>
      </c>
      <c r="H38" s="52" t="s">
        <v>225</v>
      </c>
      <c r="I38" s="52" t="s">
        <v>226</v>
      </c>
      <c r="J38" s="52" t="s">
        <v>227</v>
      </c>
      <c r="K38" s="52"/>
      <c r="L38" s="52" t="s">
        <v>63</v>
      </c>
      <c r="M38" s="55" t="s">
        <v>228</v>
      </c>
      <c r="N38" s="56" t="s">
        <v>101</v>
      </c>
      <c r="O38" s="56">
        <v>1</v>
      </c>
      <c r="P38" s="57">
        <v>1</v>
      </c>
      <c r="Q38" s="57" t="s">
        <v>229</v>
      </c>
      <c r="R38" s="58">
        <f>AVERAGE(O38,P38)</f>
        <v>1</v>
      </c>
      <c r="S38" s="59" t="s">
        <v>64</v>
      </c>
      <c r="T38" s="52" t="s">
        <v>230</v>
      </c>
      <c r="U38" s="52" t="s">
        <v>231</v>
      </c>
      <c r="V38" s="43" t="s">
        <v>213</v>
      </c>
      <c r="W38" s="60" t="s">
        <v>232</v>
      </c>
      <c r="X38" s="78" t="s">
        <v>101</v>
      </c>
      <c r="Y38" s="79" t="s">
        <v>101</v>
      </c>
      <c r="Z38" s="51" t="s">
        <v>101</v>
      </c>
      <c r="AA38" s="51" t="s">
        <v>144</v>
      </c>
      <c r="AB38" s="147" t="s">
        <v>101</v>
      </c>
      <c r="AC38" s="117">
        <f>O38</f>
        <v>1</v>
      </c>
      <c r="AD38" s="79">
        <v>1</v>
      </c>
      <c r="AE38" s="180">
        <f>+AD38/AC38</f>
        <v>1</v>
      </c>
      <c r="AF38" s="111" t="s">
        <v>276</v>
      </c>
      <c r="AG38" s="181" t="s">
        <v>275</v>
      </c>
      <c r="AH38" s="110">
        <f>P38</f>
        <v>1</v>
      </c>
      <c r="AI38" s="51"/>
      <c r="AJ38" s="79">
        <f>+AI38/AH38</f>
        <v>0</v>
      </c>
      <c r="AK38" s="111"/>
      <c r="AL38" s="112"/>
      <c r="AM38" s="110">
        <v>0</v>
      </c>
      <c r="AN38" s="79"/>
      <c r="AO38" s="79" t="e">
        <f>+AN38/AM38</f>
        <v>#DIV/0!</v>
      </c>
      <c r="AP38" s="111"/>
      <c r="AQ38" s="112"/>
      <c r="AR38" s="110">
        <f t="shared" si="6"/>
        <v>1</v>
      </c>
      <c r="AS38" s="79">
        <v>0.5</v>
      </c>
      <c r="AT38" s="180">
        <f t="shared" si="7"/>
        <v>0.5</v>
      </c>
      <c r="AU38" s="111" t="s">
        <v>276</v>
      </c>
      <c r="AV38" s="168"/>
    </row>
    <row r="39" spans="1:48" s="105" customFormat="1" ht="15.75" x14ac:dyDescent="0.25">
      <c r="A39" s="302"/>
      <c r="B39" s="303"/>
      <c r="C39" s="303"/>
      <c r="D39" s="304"/>
      <c r="E39" s="61" t="s">
        <v>233</v>
      </c>
      <c r="F39" s="62">
        <f>SUM(F36:F38)</f>
        <v>0.19999999999999979</v>
      </c>
      <c r="G39" s="297"/>
      <c r="H39" s="298"/>
      <c r="I39" s="298"/>
      <c r="J39" s="298"/>
      <c r="K39" s="298"/>
      <c r="L39" s="298"/>
      <c r="M39" s="298"/>
      <c r="N39" s="298"/>
      <c r="O39" s="298"/>
      <c r="P39" s="298"/>
      <c r="Q39" s="298"/>
      <c r="R39" s="298"/>
      <c r="S39" s="298"/>
      <c r="T39" s="298"/>
      <c r="U39" s="298"/>
      <c r="V39" s="298"/>
      <c r="W39" s="298"/>
      <c r="X39" s="65"/>
      <c r="Y39" s="66"/>
      <c r="Z39" s="66">
        <f>AVERAGE(Z36:Z38)*20%</f>
        <v>0.2</v>
      </c>
      <c r="AA39" s="67"/>
      <c r="AB39" s="68"/>
      <c r="AC39" s="118"/>
      <c r="AD39" s="66"/>
      <c r="AE39" s="201">
        <f>AVERAGE(AE36:AE38)*20%</f>
        <v>0.18333333333333335</v>
      </c>
      <c r="AF39" s="67"/>
      <c r="AG39" s="68"/>
      <c r="AH39" s="65"/>
      <c r="AI39" s="66"/>
      <c r="AJ39" s="66" t="e">
        <f>AVERAGE(AJ36:AJ38)*20%</f>
        <v>#DIV/0!</v>
      </c>
      <c r="AK39" s="67"/>
      <c r="AL39" s="68"/>
      <c r="AM39" s="65"/>
      <c r="AN39" s="66"/>
      <c r="AO39" s="66" t="e">
        <f>AVERAGE(AO36:AO38)*20%</f>
        <v>#DIV/0!</v>
      </c>
      <c r="AP39" s="67"/>
      <c r="AQ39" s="68"/>
      <c r="AR39" s="65"/>
      <c r="AS39" s="66"/>
      <c r="AT39" s="203">
        <f>AVERAGE(AT36:AT38)*20%</f>
        <v>0.10083333333333333</v>
      </c>
      <c r="AU39" s="68"/>
      <c r="AV39" s="167"/>
    </row>
    <row r="40" spans="1:48" s="113" customFormat="1" ht="19.5" thickBot="1" x14ac:dyDescent="0.35">
      <c r="A40" s="299"/>
      <c r="B40" s="300"/>
      <c r="C40" s="300"/>
      <c r="D40" s="301"/>
      <c r="E40" s="63" t="s">
        <v>234</v>
      </c>
      <c r="F40" s="64">
        <f>F39+F35</f>
        <v>1</v>
      </c>
      <c r="G40" s="299"/>
      <c r="H40" s="300"/>
      <c r="I40" s="300"/>
      <c r="J40" s="300"/>
      <c r="K40" s="300"/>
      <c r="L40" s="300"/>
      <c r="M40" s="300"/>
      <c r="N40" s="300"/>
      <c r="O40" s="300"/>
      <c r="P40" s="300"/>
      <c r="Q40" s="300"/>
      <c r="R40" s="300"/>
      <c r="S40" s="300"/>
      <c r="T40" s="300"/>
      <c r="U40" s="300"/>
      <c r="V40" s="300"/>
      <c r="W40" s="300"/>
      <c r="X40" s="69"/>
      <c r="Y40" s="70"/>
      <c r="Z40" s="148">
        <f>Z35+Z39</f>
        <v>0.81333333333333346</v>
      </c>
      <c r="AA40" s="71"/>
      <c r="AB40" s="72"/>
      <c r="AC40" s="119"/>
      <c r="AD40" s="70"/>
      <c r="AE40" s="202">
        <f>AE35+AE39</f>
        <v>0.92066666666666674</v>
      </c>
      <c r="AF40" s="71"/>
      <c r="AG40" s="72"/>
      <c r="AH40" s="69"/>
      <c r="AI40" s="70"/>
      <c r="AJ40" s="148" t="e">
        <f>AJ35+AJ39</f>
        <v>#DIV/0!</v>
      </c>
      <c r="AK40" s="71"/>
      <c r="AL40" s="72"/>
      <c r="AM40" s="69"/>
      <c r="AN40" s="70"/>
      <c r="AO40" s="148" t="e">
        <f>AO35+AO39</f>
        <v>#DIV/0!</v>
      </c>
      <c r="AP40" s="71"/>
      <c r="AQ40" s="72"/>
      <c r="AR40" s="69"/>
      <c r="AS40" s="70"/>
      <c r="AT40" s="202">
        <f>AT35+AT39</f>
        <v>0.5184402467361664</v>
      </c>
      <c r="AU40" s="72"/>
      <c r="AV40" s="169"/>
    </row>
    <row r="41" spans="1:48" hidden="1" x14ac:dyDescent="0.25">
      <c r="AC41" s="114"/>
    </row>
    <row r="42" spans="1:48" hidden="1" x14ac:dyDescent="0.25">
      <c r="AA42" s="115"/>
    </row>
    <row r="43" spans="1:48" x14ac:dyDescent="0.25"/>
  </sheetData>
  <sheetProtection formatColumns="0" formatRows="0"/>
  <autoFilter ref="A18:AU40" xr:uid="{00000000-0009-0000-0000-000000000000}"/>
  <mergeCells count="32">
    <mergeCell ref="G35:W35"/>
    <mergeCell ref="G39:W39"/>
    <mergeCell ref="G40:W40"/>
    <mergeCell ref="A40:D40"/>
    <mergeCell ref="A39:D39"/>
    <mergeCell ref="A35:D35"/>
    <mergeCell ref="AR16:AU17"/>
    <mergeCell ref="AM16:AQ17"/>
    <mergeCell ref="AH16:AL17"/>
    <mergeCell ref="AC16:AG17"/>
    <mergeCell ref="X16:AB17"/>
    <mergeCell ref="AR15:AU15"/>
    <mergeCell ref="X15:AB15"/>
    <mergeCell ref="AM15:AQ15"/>
    <mergeCell ref="I5:M5"/>
    <mergeCell ref="I6:M6"/>
    <mergeCell ref="I7:M7"/>
    <mergeCell ref="I8:M8"/>
    <mergeCell ref="I10:M10"/>
    <mergeCell ref="I11:M11"/>
    <mergeCell ref="A15:B17"/>
    <mergeCell ref="S15:W17"/>
    <mergeCell ref="I9:M9"/>
    <mergeCell ref="AH15:AL15"/>
    <mergeCell ref="AC15:AG15"/>
    <mergeCell ref="C15:R17"/>
    <mergeCell ref="A1:M1"/>
    <mergeCell ref="N1:R1"/>
    <mergeCell ref="A2:R2"/>
    <mergeCell ref="A4:B8"/>
    <mergeCell ref="C4:E8"/>
    <mergeCell ref="G4:M4"/>
  </mergeCells>
  <dataValidations count="6">
    <dataValidation type="textLength" operator="lessThanOrEqual" allowBlank="1" showInputMessage="1" showErrorMessage="1" error="Por favor ingresar menos de 2500 caracteres, incluyendo espacios." prompt="Recuerde que este campo tiene máximo 2500 caracteres, incluyendo espacios. " sqref="AF24 AU25:AU26 AA20:AA34 AU28" xr:uid="{00000000-0002-0000-0000-000000000000}">
      <formula1>2500</formula1>
    </dataValidation>
    <dataValidation type="textLength" operator="lessThanOrEqual" allowBlank="1" showInputMessage="1" showErrorMessage="1" error="Por favor ingresar menos de 2500 caracteres, incluyendo espacios." prompt="Recuerde que este campo tiene máximo 2500 caracteres, incluyendo espacios." sqref="AA37" xr:uid="{00000000-0002-0000-0000-000001000000}">
      <formula1>2500</formula1>
    </dataValidation>
    <dataValidation type="textLength" operator="lessThanOrEqual" allowBlank="1" showInputMessage="1" showErrorMessage="1" error="Por favor ingresar menos de 2.500 caracteres, incluyendo espacios." prompt="Recuerde que este campo tiene máximo 2.500 caracteres, incluyendo espacios. " sqref="AA19" xr:uid="{00000000-0002-0000-0000-000002000000}">
      <formula1>2500</formula1>
    </dataValidation>
    <dataValidation type="textLength" operator="lessThanOrEqual" allowBlank="1" showInputMessage="1" showErrorMessage="1" sqref="AB35" xr:uid="{00000000-0002-0000-0000-000003000000}">
      <formula1>2500</formula1>
    </dataValidation>
    <dataValidation type="textLength" operator="lessThanOrEqual" allowBlank="1" showInputMessage="1" showErrorMessage="1" error="Por favor ingresar menos de 2.500 caracteres, incluyendo espacios." sqref="Z36:Z38 Y19:Z34 Y37 AA36:AB36 AA38:AB38" xr:uid="{00000000-0002-0000-0000-000004000000}">
      <formula1>2500</formula1>
    </dataValidation>
    <dataValidation type="textLength" operator="lessThanOrEqual" allowBlank="1" showInputMessage="1" showErrorMessage="1" error="Por favor ingresar menos de 2.500 caracteres, incluyendo espacios. " sqref="AB19:AB34" xr:uid="{00000000-0002-0000-0000-000005000000}">
      <formula1>2500</formula1>
    </dataValidation>
  </dataValidations>
  <pageMargins left="0.7" right="0.7" top="0.75" bottom="0.75" header="0.3" footer="0.3"/>
  <pageSetup paperSize="9" scale="43" orientation="portrait"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workbookViewId="0">
      <selection activeCell="A2" sqref="A2"/>
    </sheetView>
  </sheetViews>
  <sheetFormatPr baseColWidth="10" defaultColWidth="10.85546875" defaultRowHeight="15" x14ac:dyDescent="0.25"/>
  <cols>
    <col min="1" max="1" width="6" bestFit="1" customWidth="1"/>
    <col min="2" max="2" width="27.42578125" customWidth="1"/>
    <col min="3" max="5" width="15.85546875" customWidth="1"/>
  </cols>
  <sheetData>
    <row r="1" spans="1:5" ht="45" x14ac:dyDescent="0.25">
      <c r="A1" s="4" t="s">
        <v>27</v>
      </c>
      <c r="B1" s="3" t="s">
        <v>235</v>
      </c>
      <c r="C1" s="3" t="s">
        <v>33</v>
      </c>
      <c r="D1" s="1" t="s">
        <v>38</v>
      </c>
      <c r="E1" s="2" t="s">
        <v>45</v>
      </c>
    </row>
    <row r="2" spans="1:5" x14ac:dyDescent="0.25">
      <c r="A2" s="5">
        <v>1</v>
      </c>
      <c r="B2" s="5" t="s">
        <v>236</v>
      </c>
      <c r="C2" s="5" t="s">
        <v>156</v>
      </c>
      <c r="D2" s="5" t="s">
        <v>63</v>
      </c>
      <c r="E2" s="5" t="s">
        <v>64</v>
      </c>
    </row>
    <row r="3" spans="1:5" x14ac:dyDescent="0.25">
      <c r="A3" s="5">
        <v>2</v>
      </c>
      <c r="B3" s="5" t="s">
        <v>237</v>
      </c>
      <c r="C3" s="5" t="s">
        <v>97</v>
      </c>
      <c r="D3" s="5" t="s">
        <v>112</v>
      </c>
      <c r="E3" s="5" t="s">
        <v>151</v>
      </c>
    </row>
    <row r="4" spans="1:5" x14ac:dyDescent="0.25">
      <c r="A4" s="5">
        <v>3</v>
      </c>
      <c r="B4" s="5" t="s">
        <v>238</v>
      </c>
      <c r="C4" s="5" t="s">
        <v>59</v>
      </c>
      <c r="D4" s="5" t="s">
        <v>239</v>
      </c>
      <c r="E4" s="5" t="s">
        <v>240</v>
      </c>
    </row>
    <row r="5" spans="1:5" x14ac:dyDescent="0.25">
      <c r="A5" s="5">
        <v>4</v>
      </c>
      <c r="B5" s="5" t="s">
        <v>58</v>
      </c>
      <c r="C5" s="5" t="s">
        <v>207</v>
      </c>
      <c r="D5" s="5" t="s">
        <v>131</v>
      </c>
      <c r="E5" s="5"/>
    </row>
    <row r="6" spans="1:5" x14ac:dyDescent="0.25">
      <c r="A6" s="5">
        <v>5</v>
      </c>
      <c r="B6" s="5" t="s">
        <v>241</v>
      </c>
      <c r="C6" s="5"/>
      <c r="D6" s="5"/>
      <c r="E6" s="5"/>
    </row>
    <row r="7" spans="1:5" x14ac:dyDescent="0.25">
      <c r="A7" s="5">
        <v>6</v>
      </c>
      <c r="B7" s="5" t="s">
        <v>242</v>
      </c>
      <c r="C7" s="5"/>
      <c r="D7" s="5"/>
      <c r="E7" s="5"/>
    </row>
    <row r="8" spans="1:5" x14ac:dyDescent="0.25">
      <c r="A8" s="5">
        <v>7</v>
      </c>
      <c r="B8" s="5" t="s">
        <v>204</v>
      </c>
      <c r="C8" s="5"/>
      <c r="D8" s="5"/>
      <c r="E8" s="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2021-09-27T13:31:42Z</dcterms:modified>
  <cp:category/>
  <cp:contentStatus/>
</cp:coreProperties>
</file>