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.casas\Desktop\"/>
    </mc:Choice>
  </mc:AlternateContent>
  <xr:revisionPtr revIDLastSave="0" documentId="13_ncr:1_{1EC812D1-4F74-4FDC-AFFF-4BFC816D323F}" xr6:coauthVersionLast="45" xr6:coauthVersionMax="46" xr10:uidLastSave="{00000000-0000-0000-0000-000000000000}"/>
  <bookViews>
    <workbookView xWindow="-110" yWindow="-110" windowWidth="19420" windowHeight="10420" xr2:uid="{82425007-B10C-4B30-B14E-E133B79C6502}"/>
  </bookViews>
  <sheets>
    <sheet name="PLAN DE GESTION" sheetId="1" r:id="rId1"/>
    <sheet name="Hoja1" sheetId="2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S30" i="1" l="1"/>
  <c r="AT30" i="1"/>
  <c r="AR30" i="1"/>
  <c r="AH30" i="1"/>
  <c r="AJ30" i="1"/>
  <c r="AC30" i="1"/>
  <c r="AE30" i="1"/>
  <c r="AT29" i="1"/>
  <c r="AS31" i="1"/>
  <c r="AS32" i="1"/>
  <c r="AS29" i="1"/>
  <c r="AR29" i="1"/>
  <c r="AM29" i="1"/>
  <c r="AO29" i="1"/>
  <c r="AN31" i="1"/>
  <c r="AN32" i="1"/>
  <c r="AH29" i="1"/>
  <c r="AJ29" i="1"/>
  <c r="AI31" i="1"/>
  <c r="AI32" i="1"/>
  <c r="AC29" i="1"/>
  <c r="AE29" i="1"/>
  <c r="AD31" i="1"/>
  <c r="AD32" i="1"/>
  <c r="X29" i="1"/>
  <c r="Z29" i="1"/>
  <c r="Y31" i="1"/>
  <c r="Y32" i="1"/>
  <c r="AS28" i="1"/>
  <c r="AT28" i="1"/>
  <c r="AR28" i="1"/>
  <c r="AM28" i="1"/>
  <c r="AO28" i="1"/>
  <c r="AE28" i="1"/>
  <c r="AC28" i="1"/>
  <c r="C30" i="1"/>
  <c r="C29" i="1"/>
  <c r="C28" i="1"/>
  <c r="AS27" i="1"/>
  <c r="AN27" i="1"/>
  <c r="AI27" i="1"/>
  <c r="AD27" i="1"/>
  <c r="Y27" i="1"/>
  <c r="AO26" i="1"/>
  <c r="AO24" i="1"/>
  <c r="AO21" i="1"/>
  <c r="AO20" i="1"/>
  <c r="AO19" i="1"/>
  <c r="AO18" i="1"/>
  <c r="AO17" i="1"/>
  <c r="AO16" i="1"/>
  <c r="AO15" i="1"/>
  <c r="AO14" i="1"/>
  <c r="AJ26" i="1"/>
  <c r="AJ24" i="1"/>
  <c r="AJ23" i="1"/>
  <c r="AJ21" i="1"/>
  <c r="AJ20" i="1"/>
  <c r="AJ19" i="1"/>
  <c r="AJ18" i="1"/>
  <c r="AJ17" i="1"/>
  <c r="AJ16" i="1"/>
  <c r="AJ15" i="1"/>
  <c r="AJ14" i="1"/>
  <c r="AE26" i="1"/>
  <c r="AE24" i="1"/>
  <c r="AE23" i="1"/>
  <c r="AE22" i="1"/>
  <c r="AE21" i="1"/>
  <c r="AE20" i="1"/>
  <c r="AE19" i="1"/>
  <c r="AE18" i="1"/>
  <c r="AE17" i="1"/>
  <c r="AE16" i="1"/>
  <c r="AE15" i="1"/>
  <c r="AE14" i="1"/>
  <c r="Z25" i="1"/>
  <c r="Z24" i="1"/>
  <c r="Z22" i="1"/>
  <c r="Z21" i="1"/>
  <c r="Z20" i="1"/>
  <c r="Z19" i="1"/>
  <c r="Z18" i="1"/>
  <c r="Z17" i="1"/>
  <c r="Z16" i="1"/>
  <c r="Z15" i="1"/>
  <c r="Z14" i="1"/>
  <c r="AT26" i="1"/>
  <c r="AT25" i="1"/>
  <c r="AT24" i="1"/>
  <c r="AT23" i="1"/>
  <c r="AT22" i="1"/>
  <c r="AT21" i="1"/>
  <c r="AT20" i="1"/>
  <c r="AT19" i="1"/>
  <c r="AT18" i="1"/>
  <c r="AT17" i="1"/>
  <c r="AT16" i="1"/>
  <c r="AT15" i="1"/>
  <c r="AT14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C26" i="1"/>
  <c r="C25" i="1"/>
  <c r="C23" i="1"/>
  <c r="C21" i="1"/>
  <c r="C20" i="1"/>
  <c r="C19" i="1"/>
  <c r="C18" i="1"/>
  <c r="R18" i="1"/>
  <c r="C24" i="1"/>
  <c r="C22" i="1"/>
  <c r="C17" i="1"/>
  <c r="C16" i="1"/>
  <c r="C15" i="1"/>
  <c r="C14" i="1"/>
  <c r="R26" i="1"/>
  <c r="R25" i="1"/>
  <c r="R24" i="1"/>
  <c r="R23" i="1"/>
  <c r="R22" i="1"/>
  <c r="R21" i="1"/>
  <c r="R20" i="1"/>
  <c r="R19" i="1"/>
  <c r="R17" i="1"/>
  <c r="R16" i="1"/>
  <c r="R15" i="1"/>
  <c r="R14" i="1"/>
  <c r="X14" i="1"/>
  <c r="F30" i="1"/>
  <c r="F29" i="1"/>
  <c r="F28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AM26" i="1"/>
  <c r="AM24" i="1"/>
  <c r="AM21" i="1"/>
  <c r="AM20" i="1"/>
  <c r="AM19" i="1"/>
  <c r="AM18" i="1"/>
  <c r="AM17" i="1"/>
  <c r="AM16" i="1"/>
  <c r="AM15" i="1"/>
  <c r="AM14" i="1"/>
  <c r="AH26" i="1"/>
  <c r="AH24" i="1"/>
  <c r="AH23" i="1"/>
  <c r="AH21" i="1"/>
  <c r="AH20" i="1"/>
  <c r="AH19" i="1"/>
  <c r="AH18" i="1"/>
  <c r="AH17" i="1"/>
  <c r="AH16" i="1"/>
  <c r="AH15" i="1"/>
  <c r="AH14" i="1"/>
  <c r="AC26" i="1"/>
  <c r="AC23" i="1"/>
  <c r="AC22" i="1"/>
  <c r="AC21" i="1"/>
  <c r="AC20" i="1"/>
  <c r="AC19" i="1"/>
  <c r="AC18" i="1"/>
  <c r="AC17" i="1"/>
  <c r="AC16" i="1"/>
  <c r="AC15" i="1"/>
  <c r="AC14" i="1"/>
  <c r="X25" i="1"/>
  <c r="X24" i="1"/>
  <c r="X22" i="1"/>
  <c r="X21" i="1"/>
  <c r="X20" i="1"/>
  <c r="X19" i="1"/>
  <c r="X18" i="1"/>
  <c r="X17" i="1"/>
  <c r="X16" i="1"/>
  <c r="X15" i="1"/>
  <c r="F27" i="1"/>
  <c r="F31" i="1"/>
  <c r="F32" i="1"/>
</calcChain>
</file>

<file path=xl/sharedStrings.xml><?xml version="1.0" encoding="utf-8"?>
<sst xmlns="http://schemas.openxmlformats.org/spreadsheetml/2006/main" count="324" uniqueCount="192">
  <si>
    <t>VIGENCIA DE LA PLANEACIÓN 2021</t>
  </si>
  <si>
    <t>CONTROL DE CAMBIOS</t>
  </si>
  <si>
    <t>VERSIÓN</t>
  </si>
  <si>
    <t>FECHA</t>
  </si>
  <si>
    <t>DESCRIPCIÓN DE LA MODIFICACIÓN</t>
  </si>
  <si>
    <t>PLAN ESTRATÉGICO INSTITUCIONAL</t>
  </si>
  <si>
    <t>INDICADOR</t>
  </si>
  <si>
    <t>OBJETIVO ESTRATÉGICO</t>
  </si>
  <si>
    <t>TIPO DE META</t>
  </si>
  <si>
    <t>NOMBRE DEL INDICADOR</t>
  </si>
  <si>
    <t>UNIDAD DE MEDIDA</t>
  </si>
  <si>
    <t>I TRI</t>
  </si>
  <si>
    <t>II TRI</t>
  </si>
  <si>
    <t>III TRI</t>
  </si>
  <si>
    <t>IV TRI</t>
  </si>
  <si>
    <t>TIPO DE INDICADOR</t>
  </si>
  <si>
    <t>FUENTE DE INFORMACIÓN</t>
  </si>
  <si>
    <t>RESPONSABLES DE LA ACTIVIDAD</t>
  </si>
  <si>
    <t>PROGRAMADO</t>
  </si>
  <si>
    <t>EJECUTADO</t>
  </si>
  <si>
    <t>ANÁLISIS DE AVANCE</t>
  </si>
  <si>
    <t>MEDIO DE VERIFICACIÓN</t>
  </si>
  <si>
    <t>ANÁLISIS DE RESULTADO</t>
  </si>
  <si>
    <t>No OE</t>
  </si>
  <si>
    <t>ENTREGABLE</t>
  </si>
  <si>
    <t>Total metas transversales (20%)</t>
  </si>
  <si>
    <t xml:space="preserve">Total plan de gestión </t>
  </si>
  <si>
    <t>Total metas procesos Alcaldía local (80%)</t>
  </si>
  <si>
    <t>META PLAN DE GESTIÓN VIGENCIA</t>
  </si>
  <si>
    <t>PONDERACIÓN DE LA META</t>
  </si>
  <si>
    <t>LÍNEA BASE</t>
  </si>
  <si>
    <t>TIPO DE PROGRAMACIÓN</t>
  </si>
  <si>
    <t>TOTAL PROGRAMACIÓN VIGENCIA</t>
  </si>
  <si>
    <t>MÉTODO DE VERIFICACIÓN PARA EL SEGUIMIENTO</t>
  </si>
  <si>
    <t>RESULTADO DE LA MEDICIÓN</t>
  </si>
  <si>
    <t>EVALUACIÓN FINAL PLAN DE GESTIÓN</t>
  </si>
  <si>
    <t>SEGUIMIENTO PLAN GESTIÓN PROCESOS ALCALDÍA LOCAL</t>
  </si>
  <si>
    <t>SEGUIMIENTO PLANES DE GESTIÓN DE LA ALCALDÍA LOCAL</t>
  </si>
  <si>
    <t xml:space="preserve">IV TRIMESTRE </t>
  </si>
  <si>
    <t xml:space="preserve">I TRIMESTRE </t>
  </si>
  <si>
    <t xml:space="preserve">II TRIMESTRE </t>
  </si>
  <si>
    <t xml:space="preserve">III TRIMESTRE </t>
  </si>
  <si>
    <t>PROGRAMACIÓN DE LA VIGENCIA</t>
  </si>
  <si>
    <t>DEPENDENCIAS ASOCIADAS</t>
  </si>
  <si>
    <t>MAGNITUD DE LA META</t>
  </si>
  <si>
    <t>Rutinaria</t>
  </si>
  <si>
    <t>Retadora (Mejora)</t>
  </si>
  <si>
    <t>Gestión</t>
  </si>
  <si>
    <t>Sostenibilidad del sistema de gestión</t>
  </si>
  <si>
    <t>Suma</t>
  </si>
  <si>
    <t>Creciente</t>
  </si>
  <si>
    <t>Decreciente</t>
  </si>
  <si>
    <t>Eficacia</t>
  </si>
  <si>
    <t>Eficiencia</t>
  </si>
  <si>
    <t>Efectividad</t>
  </si>
  <si>
    <t>Constante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</si>
  <si>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</si>
  <si>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</si>
  <si>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</si>
  <si>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Implementar estrategias de Gobierno Abierto y transparencia, haciendo uso de herramientas de las TIC para su divulgación, como parte del fortalecimiento de la relación entre la ciudadanía y el gobierno.</t>
  </si>
  <si>
    <t>Realizar acciones enfocadas al fortalecimiento de la gobernabilidad democrática local.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</si>
  <si>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</si>
  <si>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</si>
  <si>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Fortalecer la gestión institucional aumentando las capacidades de la entidad para la planeación, seguimiento y ejecución de sus metas y recursos, y la gestión del talento humano.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</si>
  <si>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4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26 de enero de 2021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rFont val="Calibri Light"/>
        <family val="2"/>
        <scheme val="major"/>
      </rPr>
      <t>151110</t>
    </r>
  </si>
  <si>
    <t>PROCESO
INSPECCIÓN, VIGILANCIA Y CONTROL</t>
  </si>
  <si>
    <t>Responder el 100% de las solicitudes de conceptos previos para juegos localizados de suerte y azar dentro de los 15 días hábiles siguientes a la radicación.</t>
  </si>
  <si>
    <t>Dar respuesta al 100% de las solicitudes para autorización de concursos de habilidad y destreza, en un término no mayor a 10 días hábiles de presentación de la radicación.</t>
  </si>
  <si>
    <t>Responder el 100% de las solicitudes de registro de parques de diversiones y atracciones o dispositivos de entretenimiento dentro de los 15 días hábiles siguientes a la radicación</t>
  </si>
  <si>
    <t>Responder el 100% de las solicitudes de delegados en el término de 10 días hábiles siguientes al requerimiento.</t>
  </si>
  <si>
    <t xml:space="preserve">Adelantar 4.000 trámites de notificación, avisos y ejecutoria de actos administrativos, derivados de los comparendos ambientales impuestos bajo la ley 1259 DE 2008, DECRETO 346 Y 539 DE 2014 </t>
  </si>
  <si>
    <t xml:space="preserve">Acompañar ochenta (80) operativos de inspección, vigilancia y control en materia de actividad económica con  las autoridades a cargo de la Secretaría de Gobierno, entidades Distritales y Nacionales. </t>
  </si>
  <si>
    <t>Acompañar  ochenta (80) operativos de Inspección, Vigilancia y Control- IVC en materia ambiental a establecimientos de comercio (De llantas, bodegas de reciclaje, clínicas veterinarias y venta de animales vivos, de cárnicos y aquellos relacionados con la minería) en lo relacionado con el cumplimiento a lo establecido en la Ley 1801 para el funcionamiento de dichos establecimientos; así como de recuperación de espacio público por disposición inadecuada de residuos mixtos.</t>
  </si>
  <si>
    <t>Acompañar 127 operativos de inspección, vigilancia y control para el cumplimiento de las sentencias de río Bogotá y cerros orientales.</t>
  </si>
  <si>
    <t xml:space="preserve">Implementar un (1)  instrumento para el reporte y seguimiento a los operativos de Inspección, Vigilancia y Control realizados tanto por las Alcaldías locales como por el nivel central. </t>
  </si>
  <si>
    <t>Implementar  2 estrategias de preservación del espacio público</t>
  </si>
  <si>
    <t>Realizar trámite de notificación y devolución al 100% de los expedientes radicados en la Dirección en un tiempo igual o menor a 80 días hábiles a partir de proferida la decisión en segunda instancia</t>
  </si>
  <si>
    <t>Implementar una (1) estrategia de articulación y sostenibilidad que promuevan el cumplimiento de las normas en materia de actividad económica entre las Alcaldías Locales, Asociaciones y Establecimientos de Comercio a través de la socialización de los requisitos de la ley 1801 de 2016.</t>
  </si>
  <si>
    <t>Crear un (1) procedimiento que contenga la estrategia de control a ocupaciones ilegales en la franja de adecuación y la reserva forestal y normalizarlo en el sistema de gestión institucional</t>
  </si>
  <si>
    <t>Obtener una calificación semestral del 80% en la medición de desempeño ambiental, de acuerdo a los parámetros establecidos en la herramienta construida por la OAP</t>
  </si>
  <si>
    <t>Acualizar el 100% los documentos del proceso conforme al plan de trabajo definido.</t>
  </si>
  <si>
    <t>Participar del 100% de las capacitaciones que se realicen en gestión de riesgos, planes de mejora, y sistema de gestión institucional</t>
  </si>
  <si>
    <t>% de solicitudes de conceptos previos para juegos localizados de suerte y azar</t>
  </si>
  <si>
    <t>% de solicitudes de autorización de concursos de habilidad y destreza</t>
  </si>
  <si>
    <t xml:space="preserve">
% de solicitudes de registro de parques de diversiones y atracciones o dispositivos de entretenimiento</t>
  </si>
  <si>
    <t xml:space="preserve">
% de solicitudes de delegados </t>
  </si>
  <si>
    <t>Notificación, avisos y ejecutoria de actos administrativos</t>
  </si>
  <si>
    <t>Número de notificaciones, avisos y ejecutorias de actos administrativos</t>
  </si>
  <si>
    <t>Operativos de IVC acompañados en materia ambiental a establecimientos de comercio, así como  de recuperación de espacio público por disposición inadecuada de residuos mixtos.</t>
  </si>
  <si>
    <t>Operativos de IVC  para el cumplimiento de las sentencias de río Bogotá y cerros orientales acompañados.</t>
  </si>
  <si>
    <t>Número de operativos de IVC para el cumplimiento de las sentencias de río Bogotá y cerros orientales articulados y/o acompañados</t>
  </si>
  <si>
    <t xml:space="preserve">Instrumento de reporte y seguimiento  a los operativos de Inspección, Vigilancia y Control </t>
  </si>
  <si>
    <t>Número de instrumentos de reporte y seguimiento  a los operativos de Inspección, Vigilancia y Control diseñados e implementados</t>
  </si>
  <si>
    <t>Estrategias de preservación espacio público</t>
  </si>
  <si>
    <t xml:space="preserve">Número de estrategias de preservación espacio público diseñadas e implementadas </t>
  </si>
  <si>
    <t>Porcentaje de expedientes notificados y devueltos en un tiempo igual o menor a 80 días hábiles</t>
  </si>
  <si>
    <t xml:space="preserve">Estrategias de articulación y sostenibilidad </t>
  </si>
  <si>
    <t xml:space="preserve">Número de estrategias de articulación y sostenibilidad diseñadas e implementadas </t>
  </si>
  <si>
    <t xml:space="preserve">Procedimiento que contenga la estrategia de control a ocupaciones ilegales en la franja de adecuación y la reserva forestal </t>
  </si>
  <si>
    <t>Número de procedimientos que contengan la estrategia de control a ocupaciones ilegales en la franja de adecuación y la reserva forestal formulados</t>
  </si>
  <si>
    <t>Operativos de IVC acompañados en materia de actividad económica</t>
  </si>
  <si>
    <t>Número de operativos de IVC acompañados en materia de actividad económica</t>
  </si>
  <si>
    <t>Número de operativos de IVC acompañados en materia ambiental a establecimientos de comercio, así como  de recuperación de espacio público por disposición inadecuada de residuos mixtos.</t>
  </si>
  <si>
    <t>Criteros ambientales</t>
  </si>
  <si>
    <t>Actualización documental</t>
  </si>
  <si>
    <t>Partipación en capacitaciones</t>
  </si>
  <si>
    <t>Conceptos previos resueltos en 15 días</t>
  </si>
  <si>
    <t>Solicitudes de autorización de concursos de habilidad y destreza resueltos en 10 días</t>
  </si>
  <si>
    <t>Requerimientos resueltos en 15 días</t>
  </si>
  <si>
    <t>Requerimientos resueltos en 10 días</t>
  </si>
  <si>
    <t>Notificaciones, avisos y ejecutorias</t>
  </si>
  <si>
    <t xml:space="preserve">Suma </t>
  </si>
  <si>
    <t>Operativos de IVC para el cumplimiento de las sentencias de río Bogotá y cerros orientales acompañados</t>
  </si>
  <si>
    <t>Instrumentos de reporte y seguimiento  a los operativos de Inspección, Vigilancia y Control diseñados e implementados.</t>
  </si>
  <si>
    <t xml:space="preserve">Estrategias diseñada e implementada </t>
  </si>
  <si>
    <t>Expedientes notificados y devueltos en un tiempo igual o menor a  80 días hábiles</t>
  </si>
  <si>
    <t>Estrategias diseñadas e implementadas</t>
  </si>
  <si>
    <t>Procedimiento formalizado dentro del MIPG</t>
  </si>
  <si>
    <t xml:space="preserve">Operativos de IVC acompañados en materia ambiental </t>
  </si>
  <si>
    <t>No. Meta</t>
  </si>
  <si>
    <t>T1</t>
  </si>
  <si>
    <t>T2</t>
  </si>
  <si>
    <t>T3</t>
  </si>
  <si>
    <t>Base de datos JACD</t>
  </si>
  <si>
    <t>Dirección para la Gestión Policiva (JACD)</t>
  </si>
  <si>
    <t>Informe de solicitudes y respuestas dadas sobre conceptos previos para juegos localizados de suerte y azar - JACD</t>
  </si>
  <si>
    <t>Informe de solicitudes y respuestas dadas para autorización de concursos de habilidad y destreza  - JACD</t>
  </si>
  <si>
    <t>Informe de solicitudes de registros previos emitidos JACD</t>
  </si>
  <si>
    <t>APLICATIVO JACD</t>
  </si>
  <si>
    <t>Informe de solicitudes y respuestas dadas para asignación de delegaciones  - JACD</t>
  </si>
  <si>
    <t>Dirección para la Gestión Policiva.</t>
  </si>
  <si>
    <t>Dirección para la Gestión Policiva (Comparendo Ambiental)</t>
  </si>
  <si>
    <t>Base de datos de Comparendo Ambiental</t>
  </si>
  <si>
    <t>Dirección para la Gestión Policiva (Actividad Económica)</t>
  </si>
  <si>
    <t>Matriz de seguimiento de operativos</t>
  </si>
  <si>
    <t>Dirección para la Gestión Policiva (Ambiental)</t>
  </si>
  <si>
    <t>Dirección para la Gestión Policiva (Fallos Judiciales)</t>
  </si>
  <si>
    <t>Dirección para la Gestión Policiva (Análisis de información)</t>
  </si>
  <si>
    <t>Subsecretaría de Gestión Local</t>
  </si>
  <si>
    <t>Archivo compartido en one drive</t>
  </si>
  <si>
    <t>Dirección para la Gestión Administrativa Especial de Policía, equipo de notificaciones.</t>
  </si>
  <si>
    <t>Formato controlado movimiento interno de expedientes, archivo compartido en one drive.</t>
  </si>
  <si>
    <t xml:space="preserve">Documento que contiene la estrategia de articulación y sostenibilidad. </t>
  </si>
  <si>
    <t>Dirección para la Gestión Policiva (Fallos Judiciales) - Subsecretaría de Gestión Local (Espacio Público y Ocupaciones Ilegales)</t>
  </si>
  <si>
    <t xml:space="preserve">Radicacion de respuesta de las solicitudes </t>
  </si>
  <si>
    <t>Número de expedientes notificados y devueltos en un tiempo igual o menor a  80 días hábiles</t>
  </si>
  <si>
    <t>Notificaciones, avisos y ejecutoria de actos administrativos</t>
  </si>
  <si>
    <t>actas de operativos</t>
  </si>
  <si>
    <t>Instrumento de reporte y seguimiento implementadpo</t>
  </si>
  <si>
    <t>Reporte con informacion de los operativos</t>
  </si>
  <si>
    <t>2 documentos de estretegias de preservación del espacio publico</t>
  </si>
  <si>
    <t xml:space="preserve">Link de lo publicacion de los documentos que contienen las estrategias de  preservación del espacio público </t>
  </si>
  <si>
    <t>MATIZ publicacion del Procedimiento formalizado en el MIPG</t>
  </si>
  <si>
    <t>Procedimiento normalizado por el Sistema de gestion de la entidad</t>
  </si>
  <si>
    <t>No programado</t>
  </si>
  <si>
    <t>RESULTADO NUMÉRICO DE LA MEDICIÓN ANUAL</t>
  </si>
  <si>
    <t>SUMATORIA DE LO EJECUTADO EN CADA TRIMESTRE</t>
  </si>
  <si>
    <t>Total de criterios ambientales establecidos</t>
  </si>
  <si>
    <t>Porcentaje de buenas prácticas ambientales implementadas</t>
  </si>
  <si>
    <t>EFICACIA</t>
  </si>
  <si>
    <t xml:space="preserve">Documentos con actualización en el LMD </t>
  </si>
  <si>
    <t>Capacitaciones realizadas</t>
  </si>
  <si>
    <t>No programada</t>
  </si>
  <si>
    <t>No  programada</t>
  </si>
  <si>
    <t>Herramienta Oficina Asesora de Planeación</t>
  </si>
  <si>
    <t xml:space="preserve">Casos Hola de actualización generados
Listado Maestro de Documentos 
Matiz </t>
  </si>
  <si>
    <t>Listado de asistencia
Video de la reunión
Presentación</t>
  </si>
  <si>
    <t>Aplicación de la meta: dependencias del proceso.
Reporte de la meta: Oficina Asessora de Planeación</t>
  </si>
  <si>
    <t>Registros de participación</t>
  </si>
  <si>
    <t>Carpeta compartida de registros de asistencia  - OAP</t>
  </si>
  <si>
    <t>Listas de chequeo al cumplimiento de criterios ambientales remitidos por la OAP</t>
  </si>
  <si>
    <t>suma</t>
  </si>
  <si>
    <t>Número de solicitudes de conceptos previos con respuesta a los requerimientos ciudadanos  en menos de 15 días hábiles</t>
  </si>
  <si>
    <t>Número de solicitudes)*100%</t>
  </si>
  <si>
    <t>Número de solicitudes de autorización de concursos de habilidad y destreza con respuesta  en menos de 10 días hábiles</t>
  </si>
  <si>
    <t xml:space="preserve"> Número de solicitudes)*100%</t>
  </si>
  <si>
    <t>Número de solicitudes de registro de parques de diversiones y atracciones o dispositivos de entretenimiento con respuesta en menos de 15 días hábiles</t>
  </si>
  <si>
    <t>Número de solicitudes )*100%</t>
  </si>
  <si>
    <t>Número de solicitudes con respuesta a las solicitudes de delegados en menos de 10 días hábiles</t>
  </si>
  <si>
    <t>Número de expedientes repartidos para trámite de notificación)*100%</t>
  </si>
  <si>
    <t>Número de criterios ambientales cumplidos</t>
  </si>
  <si>
    <t>Número de documentos actualizados del proceso</t>
  </si>
  <si>
    <t>Número de documentos programados a actualizar en el plan de trabajo)*100</t>
  </si>
  <si>
    <t>Número de capacitaciones en las que se participó</t>
  </si>
  <si>
    <t>Número de capacitaciones convocadas)*100</t>
  </si>
  <si>
    <t>NUMERADOR</t>
  </si>
  <si>
    <t>DENOMINADOR</t>
  </si>
  <si>
    <t xml:space="preserve">Informe de seguimiento </t>
  </si>
  <si>
    <t>Documentos que contienen la estrategia de articulación y sostenibilidad</t>
  </si>
  <si>
    <t>Subsecretaría de Gestión Local
Dirección de Gestión Policiva
Dirección de Gestión Administrativa Especial de Policía</t>
  </si>
  <si>
    <t>18 de febrero de 2021</t>
  </si>
  <si>
    <t>Publicación del plan de gestión aprobado. Caso HOLA: 155654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</si>
</sst>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sz val="9"/>
      <name val="Arial"/>
      <family val="2"/>
    </font>
    <font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3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9" fontId="1" fillId="0" borderId="1" xfId="0" applyNumberFormat="1" applyFont="1" applyBorder="1" applyAlignment="1">
      <alignment horizontal="left" vertical="center" wrapText="1"/>
    </xf>
    <xf numFmtId="10" fontId="1" fillId="0" borderId="1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3" borderId="14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 wrapText="1"/>
    </xf>
    <xf numFmtId="9" fontId="7" fillId="3" borderId="20" xfId="1" applyFont="1" applyFill="1" applyBorder="1" applyAlignment="1">
      <alignment vertical="center" wrapText="1"/>
    </xf>
    <xf numFmtId="9" fontId="7" fillId="3" borderId="20" xfId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5" fillId="9" borderId="13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1" fontId="1" fillId="0" borderId="1" xfId="2" applyFont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9" fontId="1" fillId="0" borderId="19" xfId="0" applyNumberFormat="1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9" fontId="1" fillId="0" borderId="19" xfId="1" applyFont="1" applyBorder="1" applyAlignment="1">
      <alignment horizontal="center" vertical="center" wrapText="1"/>
    </xf>
    <xf numFmtId="1" fontId="1" fillId="0" borderId="19" xfId="2" applyNumberFormat="1" applyFont="1" applyBorder="1" applyAlignment="1">
      <alignment horizontal="center" vertical="center" wrapText="1"/>
    </xf>
    <xf numFmtId="1" fontId="1" fillId="0" borderId="1" xfId="3" applyNumberFormat="1" applyFont="1" applyBorder="1" applyAlignment="1">
      <alignment horizontal="center" vertical="center" wrapText="1"/>
    </xf>
    <xf numFmtId="1" fontId="1" fillId="0" borderId="19" xfId="3" applyNumberFormat="1" applyFont="1" applyBorder="1" applyAlignment="1">
      <alignment horizontal="center" vertical="center" wrapText="1"/>
    </xf>
    <xf numFmtId="9" fontId="1" fillId="0" borderId="19" xfId="3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9" fontId="1" fillId="0" borderId="18" xfId="0" applyNumberFormat="1" applyFont="1" applyBorder="1" applyAlignment="1">
      <alignment horizontal="center" vertical="center" wrapText="1"/>
    </xf>
    <xf numFmtId="9" fontId="1" fillId="0" borderId="18" xfId="1" applyFont="1" applyBorder="1" applyAlignment="1">
      <alignment horizontal="center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2" fontId="1" fillId="0" borderId="18" xfId="2" applyNumberFormat="1" applyFont="1" applyBorder="1" applyAlignment="1">
      <alignment horizontal="center" vertical="center" wrapText="1"/>
    </xf>
    <xf numFmtId="1" fontId="1" fillId="0" borderId="18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justify" vertical="center" wrapText="1"/>
    </xf>
    <xf numFmtId="0" fontId="1" fillId="0" borderId="19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2" fontId="1" fillId="0" borderId="18" xfId="3" applyNumberFormat="1" applyFont="1" applyBorder="1" applyAlignment="1">
      <alignment horizontal="center" vertical="center" wrapText="1"/>
    </xf>
    <xf numFmtId="9" fontId="7" fillId="3" borderId="14" xfId="1" applyFont="1" applyFill="1" applyBorder="1" applyAlignment="1">
      <alignment horizontal="center" vertical="center" wrapText="1"/>
    </xf>
    <xf numFmtId="9" fontId="10" fillId="3" borderId="1" xfId="1" applyFont="1" applyFill="1" applyBorder="1" applyAlignment="1">
      <alignment horizontal="center" vertical="center" wrapText="1"/>
    </xf>
    <xf numFmtId="9" fontId="9" fillId="2" borderId="1" xfId="1" applyFont="1" applyFill="1" applyBorder="1" applyAlignment="1">
      <alignment horizontal="center" vertical="center" wrapText="1"/>
    </xf>
    <xf numFmtId="9" fontId="5" fillId="0" borderId="13" xfId="1" applyFont="1" applyBorder="1" applyAlignment="1">
      <alignment horizontal="center" vertical="center" wrapText="1"/>
    </xf>
    <xf numFmtId="9" fontId="5" fillId="0" borderId="1" xfId="1" applyFont="1" applyBorder="1" applyAlignment="1">
      <alignment horizontal="center" vertical="center" wrapText="1"/>
    </xf>
    <xf numFmtId="9" fontId="5" fillId="9" borderId="13" xfId="0" applyNumberFormat="1" applyFont="1" applyFill="1" applyBorder="1" applyAlignment="1" applyProtection="1">
      <alignment horizontal="center" vertical="center" wrapText="1"/>
      <protection locked="0"/>
    </xf>
    <xf numFmtId="9" fontId="5" fillId="9" borderId="1" xfId="1" applyNumberFormat="1" applyFont="1" applyFill="1" applyBorder="1" applyAlignment="1">
      <alignment horizontal="center" vertical="center" wrapText="1"/>
    </xf>
    <xf numFmtId="9" fontId="5" fillId="9" borderId="1" xfId="1" applyFont="1" applyFill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9" fontId="5" fillId="0" borderId="15" xfId="1" applyFont="1" applyBorder="1" applyAlignment="1">
      <alignment horizontal="center" vertical="center" wrapText="1"/>
    </xf>
    <xf numFmtId="9" fontId="5" fillId="0" borderId="18" xfId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9" fontId="5" fillId="0" borderId="16" xfId="1" applyFont="1" applyBorder="1" applyAlignment="1">
      <alignment horizontal="center" vertical="center" wrapText="1"/>
    </xf>
    <xf numFmtId="9" fontId="10" fillId="3" borderId="18" xfId="0" applyNumberFormat="1" applyFont="1" applyFill="1" applyBorder="1" applyAlignment="1">
      <alignment horizontal="center" vertical="center" wrapText="1"/>
    </xf>
    <xf numFmtId="9" fontId="9" fillId="2" borderId="20" xfId="1" applyFont="1" applyFill="1" applyBorder="1" applyAlignment="1">
      <alignment horizontal="center" vertical="center" wrapText="1"/>
    </xf>
    <xf numFmtId="9" fontId="9" fillId="2" borderId="14" xfId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9" fontId="5" fillId="0" borderId="18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9" fontId="1" fillId="0" borderId="4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9" fontId="1" fillId="0" borderId="13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42" xfId="0" applyFont="1" applyBorder="1" applyAlignment="1">
      <alignment horizontal="center" vertical="center" wrapText="1"/>
    </xf>
    <xf numFmtId="9" fontId="1" fillId="0" borderId="13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justify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40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3" borderId="3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6" fillId="3" borderId="3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9" fontId="10" fillId="3" borderId="2" xfId="0" applyNumberFormat="1" applyFont="1" applyFill="1" applyBorder="1" applyAlignment="1">
      <alignment horizontal="center" vertical="center" wrapText="1"/>
    </xf>
    <xf numFmtId="9" fontId="10" fillId="3" borderId="4" xfId="0" applyNumberFormat="1" applyFont="1" applyFill="1" applyBorder="1" applyAlignment="1">
      <alignment horizontal="center" vertical="center" wrapText="1"/>
    </xf>
    <xf numFmtId="9" fontId="10" fillId="3" borderId="33" xfId="0" applyNumberFormat="1" applyFont="1" applyFill="1" applyBorder="1" applyAlignment="1">
      <alignment horizontal="center" vertical="center" wrapText="1"/>
    </xf>
    <xf numFmtId="9" fontId="8" fillId="2" borderId="2" xfId="1" applyFont="1" applyFill="1" applyBorder="1" applyAlignment="1">
      <alignment horizontal="center" vertical="center" wrapText="1"/>
    </xf>
    <xf numFmtId="9" fontId="8" fillId="2" borderId="4" xfId="1" applyFont="1" applyFill="1" applyBorder="1" applyAlignment="1">
      <alignment horizontal="center" vertical="center" wrapText="1"/>
    </xf>
    <xf numFmtId="9" fontId="8" fillId="2" borderId="33" xfId="1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4">
    <cellStyle name="Millares" xfId="3" builtinId="3"/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U32"/>
  <sheetViews>
    <sheetView tabSelected="1" zoomScale="70" zoomScaleNormal="70" workbookViewId="0">
      <selection activeCell="I6" sqref="I6:M6"/>
    </sheetView>
  </sheetViews>
  <sheetFormatPr baseColWidth="10" defaultColWidth="10.81640625" defaultRowHeight="14.5" x14ac:dyDescent="0.35"/>
  <cols>
    <col min="1" max="1" width="4.1796875" style="1" customWidth="1"/>
    <col min="2" max="2" width="25.54296875" style="1" customWidth="1"/>
    <col min="3" max="3" width="12.26953125" style="1" customWidth="1"/>
    <col min="4" max="4" width="5.81640625" style="1" customWidth="1"/>
    <col min="5" max="5" width="49.453125" style="1" customWidth="1"/>
    <col min="6" max="6" width="15.54296875" style="1" customWidth="1"/>
    <col min="7" max="7" width="15.7265625" style="1" customWidth="1"/>
    <col min="8" max="8" width="17.81640625" style="1" customWidth="1"/>
    <col min="9" max="10" width="19.1796875" style="1" customWidth="1"/>
    <col min="11" max="11" width="8.1796875" style="1" customWidth="1"/>
    <col min="12" max="12" width="18.453125" style="1" customWidth="1"/>
    <col min="13" max="13" width="15.81640625" style="1" customWidth="1"/>
    <col min="14" max="17" width="11.7265625" style="1" customWidth="1"/>
    <col min="18" max="18" width="17.453125" style="1" customWidth="1"/>
    <col min="19" max="23" width="17.81640625" style="1" customWidth="1"/>
    <col min="24" max="45" width="16.54296875" style="1" customWidth="1"/>
    <col min="46" max="46" width="21.54296875" style="1" customWidth="1"/>
    <col min="47" max="47" width="25.54296875" style="1" customWidth="1"/>
    <col min="48" max="16384" width="10.81640625" style="1"/>
  </cols>
  <sheetData>
    <row r="1" spans="1:47" ht="70.5" customHeight="1" x14ac:dyDescent="0.35">
      <c r="A1" s="162" t="s">
        <v>65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4" t="s">
        <v>64</v>
      </c>
      <c r="O1" s="164"/>
      <c r="P1" s="164"/>
      <c r="Q1" s="164"/>
      <c r="R1" s="164"/>
    </row>
    <row r="2" spans="1:47" s="2" customFormat="1" ht="23.5" customHeight="1" x14ac:dyDescent="0.35">
      <c r="A2" s="165" t="s"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47" ht="15" x14ac:dyDescent="0.4">
      <c r="E3" s="5"/>
    </row>
    <row r="4" spans="1:47" ht="29.15" customHeight="1" x14ac:dyDescent="0.35">
      <c r="A4" s="167" t="s">
        <v>43</v>
      </c>
      <c r="B4" s="167"/>
      <c r="C4" s="168" t="s">
        <v>189</v>
      </c>
      <c r="D4" s="169"/>
      <c r="E4" s="170"/>
      <c r="G4" s="167" t="s">
        <v>1</v>
      </c>
      <c r="H4" s="167"/>
      <c r="I4" s="167"/>
      <c r="J4" s="167"/>
      <c r="K4" s="167"/>
      <c r="L4" s="167"/>
      <c r="M4" s="167"/>
    </row>
    <row r="5" spans="1:47" ht="14.5" customHeight="1" x14ac:dyDescent="0.35">
      <c r="A5" s="167"/>
      <c r="B5" s="167"/>
      <c r="C5" s="171"/>
      <c r="D5" s="172"/>
      <c r="E5" s="173"/>
      <c r="G5" s="13" t="s">
        <v>2</v>
      </c>
      <c r="H5" s="13" t="s">
        <v>3</v>
      </c>
      <c r="I5" s="224" t="s">
        <v>4</v>
      </c>
      <c r="J5" s="225"/>
      <c r="K5" s="225"/>
      <c r="L5" s="225"/>
      <c r="M5" s="226"/>
    </row>
    <row r="6" spans="1:47" ht="14.5" customHeight="1" x14ac:dyDescent="0.35">
      <c r="A6" s="167"/>
      <c r="B6" s="167"/>
      <c r="C6" s="171"/>
      <c r="D6" s="172"/>
      <c r="E6" s="173"/>
      <c r="G6" s="14">
        <v>1</v>
      </c>
      <c r="H6" s="14" t="s">
        <v>190</v>
      </c>
      <c r="I6" s="227" t="s">
        <v>191</v>
      </c>
      <c r="J6" s="228"/>
      <c r="K6" s="228"/>
      <c r="L6" s="228"/>
      <c r="M6" s="229"/>
    </row>
    <row r="7" spans="1:47" x14ac:dyDescent="0.35">
      <c r="A7" s="167"/>
      <c r="B7" s="167"/>
      <c r="C7" s="171"/>
      <c r="D7" s="172"/>
      <c r="E7" s="173"/>
      <c r="G7" s="14"/>
      <c r="H7" s="14"/>
      <c r="I7" s="227"/>
      <c r="J7" s="228"/>
      <c r="K7" s="228"/>
      <c r="L7" s="228"/>
      <c r="M7" s="229"/>
    </row>
    <row r="8" spans="1:47" x14ac:dyDescent="0.35">
      <c r="A8" s="167"/>
      <c r="B8" s="167"/>
      <c r="C8" s="174"/>
      <c r="D8" s="175"/>
      <c r="E8" s="176"/>
      <c r="G8" s="14"/>
      <c r="H8" s="14"/>
      <c r="I8" s="227"/>
      <c r="J8" s="228"/>
      <c r="K8" s="228"/>
      <c r="L8" s="228"/>
      <c r="M8" s="229"/>
    </row>
    <row r="9" spans="1:47" ht="15" thickBot="1" x14ac:dyDescent="0.4"/>
    <row r="10" spans="1:47" ht="21" customHeight="1" x14ac:dyDescent="0.35">
      <c r="A10" s="177" t="s">
        <v>5</v>
      </c>
      <c r="B10" s="178"/>
      <c r="C10" s="183" t="s">
        <v>42</v>
      </c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5"/>
      <c r="S10" s="192" t="s">
        <v>6</v>
      </c>
      <c r="T10" s="193"/>
      <c r="U10" s="193"/>
      <c r="V10" s="193"/>
      <c r="W10" s="194"/>
      <c r="X10" s="215" t="s">
        <v>37</v>
      </c>
      <c r="Y10" s="216"/>
      <c r="Z10" s="216"/>
      <c r="AA10" s="216"/>
      <c r="AB10" s="217"/>
      <c r="AC10" s="159" t="s">
        <v>37</v>
      </c>
      <c r="AD10" s="160"/>
      <c r="AE10" s="160"/>
      <c r="AF10" s="160"/>
      <c r="AG10" s="161"/>
      <c r="AH10" s="221" t="s">
        <v>37</v>
      </c>
      <c r="AI10" s="222"/>
      <c r="AJ10" s="222"/>
      <c r="AK10" s="222"/>
      <c r="AL10" s="223"/>
      <c r="AM10" s="218" t="s">
        <v>37</v>
      </c>
      <c r="AN10" s="219"/>
      <c r="AO10" s="219"/>
      <c r="AP10" s="219"/>
      <c r="AQ10" s="220"/>
      <c r="AR10" s="213" t="s">
        <v>36</v>
      </c>
      <c r="AS10" s="213"/>
      <c r="AT10" s="213"/>
      <c r="AU10" s="214"/>
    </row>
    <row r="11" spans="1:47" ht="9.75" customHeight="1" x14ac:dyDescent="0.35">
      <c r="A11" s="179"/>
      <c r="B11" s="180"/>
      <c r="C11" s="186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8"/>
      <c r="S11" s="195"/>
      <c r="T11" s="196"/>
      <c r="U11" s="196"/>
      <c r="V11" s="196"/>
      <c r="W11" s="197"/>
      <c r="X11" s="201" t="s">
        <v>39</v>
      </c>
      <c r="Y11" s="202"/>
      <c r="Z11" s="202"/>
      <c r="AA11" s="202"/>
      <c r="AB11" s="203"/>
      <c r="AC11" s="207" t="s">
        <v>40</v>
      </c>
      <c r="AD11" s="208"/>
      <c r="AE11" s="208"/>
      <c r="AF11" s="208"/>
      <c r="AG11" s="209"/>
      <c r="AH11" s="124" t="s">
        <v>41</v>
      </c>
      <c r="AI11" s="125"/>
      <c r="AJ11" s="125"/>
      <c r="AK11" s="125"/>
      <c r="AL11" s="126"/>
      <c r="AM11" s="130" t="s">
        <v>38</v>
      </c>
      <c r="AN11" s="131"/>
      <c r="AO11" s="131"/>
      <c r="AP11" s="131"/>
      <c r="AQ11" s="132"/>
      <c r="AR11" s="136" t="s">
        <v>35</v>
      </c>
      <c r="AS11" s="137"/>
      <c r="AT11" s="137"/>
      <c r="AU11" s="138"/>
    </row>
    <row r="12" spans="1:47" ht="9" customHeight="1" x14ac:dyDescent="0.35">
      <c r="A12" s="181"/>
      <c r="B12" s="182"/>
      <c r="C12" s="189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1"/>
      <c r="S12" s="198"/>
      <c r="T12" s="199"/>
      <c r="U12" s="199"/>
      <c r="V12" s="199"/>
      <c r="W12" s="200"/>
      <c r="X12" s="204"/>
      <c r="Y12" s="205"/>
      <c r="Z12" s="205"/>
      <c r="AA12" s="205"/>
      <c r="AB12" s="206"/>
      <c r="AC12" s="210"/>
      <c r="AD12" s="211"/>
      <c r="AE12" s="211"/>
      <c r="AF12" s="211"/>
      <c r="AG12" s="212"/>
      <c r="AH12" s="127"/>
      <c r="AI12" s="128"/>
      <c r="AJ12" s="128"/>
      <c r="AK12" s="128"/>
      <c r="AL12" s="129"/>
      <c r="AM12" s="133"/>
      <c r="AN12" s="134"/>
      <c r="AO12" s="134"/>
      <c r="AP12" s="134"/>
      <c r="AQ12" s="135"/>
      <c r="AR12" s="139"/>
      <c r="AS12" s="140"/>
      <c r="AT12" s="140"/>
      <c r="AU12" s="141"/>
    </row>
    <row r="13" spans="1:47" ht="58" x14ac:dyDescent="0.35">
      <c r="A13" s="21" t="s">
        <v>23</v>
      </c>
      <c r="B13" s="9" t="s">
        <v>7</v>
      </c>
      <c r="C13" s="9" t="s">
        <v>44</v>
      </c>
      <c r="D13" s="9" t="s">
        <v>119</v>
      </c>
      <c r="E13" s="9" t="s">
        <v>28</v>
      </c>
      <c r="F13" s="106" t="s">
        <v>29</v>
      </c>
      <c r="G13" s="9" t="s">
        <v>8</v>
      </c>
      <c r="H13" s="9" t="s">
        <v>9</v>
      </c>
      <c r="I13" s="9" t="s">
        <v>185</v>
      </c>
      <c r="J13" s="9" t="s">
        <v>186</v>
      </c>
      <c r="K13" s="9" t="s">
        <v>30</v>
      </c>
      <c r="L13" s="9" t="s">
        <v>31</v>
      </c>
      <c r="M13" s="9" t="s">
        <v>10</v>
      </c>
      <c r="N13" s="9" t="s">
        <v>11</v>
      </c>
      <c r="O13" s="9" t="s">
        <v>12</v>
      </c>
      <c r="P13" s="9" t="s">
        <v>13</v>
      </c>
      <c r="Q13" s="9" t="s">
        <v>14</v>
      </c>
      <c r="R13" s="22" t="s">
        <v>32</v>
      </c>
      <c r="S13" s="19" t="s">
        <v>15</v>
      </c>
      <c r="T13" s="15" t="s">
        <v>24</v>
      </c>
      <c r="U13" s="15" t="s">
        <v>16</v>
      </c>
      <c r="V13" s="15" t="s">
        <v>17</v>
      </c>
      <c r="W13" s="20" t="s">
        <v>33</v>
      </c>
      <c r="X13" s="23" t="s">
        <v>18</v>
      </c>
      <c r="Y13" s="12" t="s">
        <v>19</v>
      </c>
      <c r="Z13" s="12" t="s">
        <v>34</v>
      </c>
      <c r="AA13" s="12" t="s">
        <v>20</v>
      </c>
      <c r="AB13" s="24" t="s">
        <v>21</v>
      </c>
      <c r="AC13" s="107" t="s">
        <v>18</v>
      </c>
      <c r="AD13" s="16" t="s">
        <v>19</v>
      </c>
      <c r="AE13" s="16" t="s">
        <v>34</v>
      </c>
      <c r="AF13" s="16" t="s">
        <v>20</v>
      </c>
      <c r="AG13" s="108" t="s">
        <v>21</v>
      </c>
      <c r="AH13" s="109" t="s">
        <v>18</v>
      </c>
      <c r="AI13" s="17" t="s">
        <v>19</v>
      </c>
      <c r="AJ13" s="17" t="s">
        <v>34</v>
      </c>
      <c r="AK13" s="17" t="s">
        <v>20</v>
      </c>
      <c r="AL13" s="110" t="s">
        <v>21</v>
      </c>
      <c r="AM13" s="111" t="s">
        <v>18</v>
      </c>
      <c r="AN13" s="18" t="s">
        <v>19</v>
      </c>
      <c r="AO13" s="18" t="s">
        <v>34</v>
      </c>
      <c r="AP13" s="18" t="s">
        <v>20</v>
      </c>
      <c r="AQ13" s="112" t="s">
        <v>21</v>
      </c>
      <c r="AR13" s="11" t="s">
        <v>18</v>
      </c>
      <c r="AS13" s="120" t="s">
        <v>156</v>
      </c>
      <c r="AT13" s="120" t="s">
        <v>155</v>
      </c>
      <c r="AU13" s="121" t="s">
        <v>22</v>
      </c>
    </row>
    <row r="14" spans="1:47" s="30" customFormat="1" ht="101.5" x14ac:dyDescent="0.35">
      <c r="A14" s="54">
        <v>4</v>
      </c>
      <c r="B14" s="26" t="s">
        <v>60</v>
      </c>
      <c r="C14" s="58">
        <f>+R14</f>
        <v>1</v>
      </c>
      <c r="D14" s="61">
        <v>1</v>
      </c>
      <c r="E14" s="26" t="s">
        <v>66</v>
      </c>
      <c r="F14" s="62">
        <f>+(0.0769230769230769)*80%</f>
        <v>6.1538461538461542E-2</v>
      </c>
      <c r="G14" s="10" t="s">
        <v>46</v>
      </c>
      <c r="H14" s="26" t="s">
        <v>82</v>
      </c>
      <c r="I14" s="26" t="s">
        <v>172</v>
      </c>
      <c r="J14" s="26" t="s">
        <v>173</v>
      </c>
      <c r="K14" s="28"/>
      <c r="L14" s="26" t="s">
        <v>55</v>
      </c>
      <c r="M14" s="26" t="s">
        <v>106</v>
      </c>
      <c r="N14" s="58">
        <v>1</v>
      </c>
      <c r="O14" s="58">
        <v>1</v>
      </c>
      <c r="P14" s="58">
        <v>1</v>
      </c>
      <c r="Q14" s="58">
        <v>1</v>
      </c>
      <c r="R14" s="63">
        <f>+Q14</f>
        <v>1</v>
      </c>
      <c r="S14" s="25" t="s">
        <v>53</v>
      </c>
      <c r="T14" s="26" t="s">
        <v>144</v>
      </c>
      <c r="U14" s="26" t="s">
        <v>123</v>
      </c>
      <c r="V14" s="26" t="s">
        <v>124</v>
      </c>
      <c r="W14" s="29" t="s">
        <v>125</v>
      </c>
      <c r="X14" s="72">
        <f>N14</f>
        <v>1</v>
      </c>
      <c r="Y14" s="80"/>
      <c r="Z14" s="64">
        <f>+Y14/X14</f>
        <v>0</v>
      </c>
      <c r="AA14" s="77"/>
      <c r="AB14" s="79"/>
      <c r="AC14" s="113">
        <f>O14</f>
        <v>1</v>
      </c>
      <c r="AD14" s="114"/>
      <c r="AE14" s="115">
        <f>+AD14/AC14</f>
        <v>0</v>
      </c>
      <c r="AF14" s="116"/>
      <c r="AG14" s="117"/>
      <c r="AH14" s="113">
        <f>P14</f>
        <v>1</v>
      </c>
      <c r="AI14" s="118"/>
      <c r="AJ14" s="115">
        <f>+AI14/AH14</f>
        <v>0</v>
      </c>
      <c r="AK14" s="116"/>
      <c r="AL14" s="117"/>
      <c r="AM14" s="113">
        <f>Q14</f>
        <v>1</v>
      </c>
      <c r="AN14" s="118"/>
      <c r="AO14" s="115">
        <f>+AN14/AM14</f>
        <v>0</v>
      </c>
      <c r="AP14" s="116"/>
      <c r="AQ14" s="117"/>
      <c r="AR14" s="113">
        <f>+(X14+AC14+AH14+AM14)/4</f>
        <v>1</v>
      </c>
      <c r="AS14" s="118">
        <f>+(Y14+AD14+AI14+AN14)/4</f>
        <v>0</v>
      </c>
      <c r="AT14" s="115">
        <f>+AS14/AR14</f>
        <v>0</v>
      </c>
      <c r="AU14" s="119"/>
    </row>
    <row r="15" spans="1:47" s="30" customFormat="1" ht="116" x14ac:dyDescent="0.35">
      <c r="A15" s="54">
        <v>4</v>
      </c>
      <c r="B15" s="26" t="s">
        <v>60</v>
      </c>
      <c r="C15" s="58">
        <f t="shared" ref="C15:C26" si="0">+R15</f>
        <v>1</v>
      </c>
      <c r="D15" s="61">
        <v>2</v>
      </c>
      <c r="E15" s="26" t="s">
        <v>67</v>
      </c>
      <c r="F15" s="62">
        <f t="shared" ref="F15:F26" si="1">+(0.0769230769230769)*80%</f>
        <v>6.1538461538461542E-2</v>
      </c>
      <c r="G15" s="10" t="s">
        <v>46</v>
      </c>
      <c r="H15" s="26" t="s">
        <v>83</v>
      </c>
      <c r="I15" s="26" t="s">
        <v>174</v>
      </c>
      <c r="J15" s="26" t="s">
        <v>175</v>
      </c>
      <c r="K15" s="26"/>
      <c r="L15" s="26" t="s">
        <v>55</v>
      </c>
      <c r="M15" s="26" t="s">
        <v>107</v>
      </c>
      <c r="N15" s="58">
        <v>1</v>
      </c>
      <c r="O15" s="58">
        <v>1</v>
      </c>
      <c r="P15" s="58">
        <v>1</v>
      </c>
      <c r="Q15" s="58">
        <v>1</v>
      </c>
      <c r="R15" s="63">
        <f>+Q15</f>
        <v>1</v>
      </c>
      <c r="S15" s="25" t="s">
        <v>53</v>
      </c>
      <c r="T15" s="26" t="s">
        <v>144</v>
      </c>
      <c r="U15" s="26" t="s">
        <v>123</v>
      </c>
      <c r="V15" s="26" t="s">
        <v>124</v>
      </c>
      <c r="W15" s="29" t="s">
        <v>126</v>
      </c>
      <c r="X15" s="72">
        <f t="shared" ref="X15:X25" si="2">N15</f>
        <v>1</v>
      </c>
      <c r="Y15" s="80"/>
      <c r="Z15" s="64">
        <f t="shared" ref="Z15:Z25" si="3">+Y15/X15</f>
        <v>0</v>
      </c>
      <c r="AA15" s="77"/>
      <c r="AB15" s="79"/>
      <c r="AC15" s="72">
        <f t="shared" ref="AC15:AC26" si="4">O15</f>
        <v>1</v>
      </c>
      <c r="AD15" s="10"/>
      <c r="AE15" s="64">
        <f t="shared" ref="AE15:AE24" si="5">+AD15/AC15</f>
        <v>0</v>
      </c>
      <c r="AF15" s="77"/>
      <c r="AG15" s="79"/>
      <c r="AH15" s="72">
        <f t="shared" ref="AH15:AH26" si="6">P15</f>
        <v>1</v>
      </c>
      <c r="AI15" s="58"/>
      <c r="AJ15" s="64">
        <f t="shared" ref="AJ15:AJ21" si="7">+AI15/AH15</f>
        <v>0</v>
      </c>
      <c r="AK15" s="77"/>
      <c r="AL15" s="79"/>
      <c r="AM15" s="72">
        <f t="shared" ref="AM15:AM26" si="8">Q15</f>
        <v>1</v>
      </c>
      <c r="AN15" s="58"/>
      <c r="AO15" s="64">
        <f t="shared" ref="AO15:AO21" si="9">+AN15/AM15</f>
        <v>0</v>
      </c>
      <c r="AP15" s="77"/>
      <c r="AQ15" s="79"/>
      <c r="AR15" s="72">
        <f>+(X15+AC15+AH15+AM15)/4</f>
        <v>1</v>
      </c>
      <c r="AS15" s="58">
        <f t="shared" ref="AS15:AS26" si="10">+(Y15+AD15+AI15+AN15)/4</f>
        <v>0</v>
      </c>
      <c r="AT15" s="64">
        <f t="shared" ref="AT15:AT26" si="11">+AS15/AR15</f>
        <v>0</v>
      </c>
      <c r="AU15" s="78"/>
    </row>
    <row r="16" spans="1:47" s="30" customFormat="1" ht="130.5" x14ac:dyDescent="0.35">
      <c r="A16" s="54">
        <v>4</v>
      </c>
      <c r="B16" s="26" t="s">
        <v>60</v>
      </c>
      <c r="C16" s="58">
        <f t="shared" si="0"/>
        <v>1</v>
      </c>
      <c r="D16" s="61">
        <v>3</v>
      </c>
      <c r="E16" s="26" t="s">
        <v>68</v>
      </c>
      <c r="F16" s="62">
        <f t="shared" si="1"/>
        <v>6.1538461538461542E-2</v>
      </c>
      <c r="G16" s="10" t="s">
        <v>46</v>
      </c>
      <c r="H16" s="26" t="s">
        <v>84</v>
      </c>
      <c r="I16" s="26" t="s">
        <v>176</v>
      </c>
      <c r="J16" s="26" t="s">
        <v>177</v>
      </c>
      <c r="K16" s="26"/>
      <c r="L16" s="26" t="s">
        <v>55</v>
      </c>
      <c r="M16" s="26" t="s">
        <v>108</v>
      </c>
      <c r="N16" s="58">
        <v>1</v>
      </c>
      <c r="O16" s="58">
        <v>1</v>
      </c>
      <c r="P16" s="58">
        <v>1</v>
      </c>
      <c r="Q16" s="58">
        <v>1</v>
      </c>
      <c r="R16" s="63">
        <f>+Q16</f>
        <v>1</v>
      </c>
      <c r="S16" s="25" t="s">
        <v>53</v>
      </c>
      <c r="T16" s="26" t="s">
        <v>144</v>
      </c>
      <c r="U16" s="26" t="s">
        <v>123</v>
      </c>
      <c r="V16" s="26" t="s">
        <v>124</v>
      </c>
      <c r="W16" s="29" t="s">
        <v>127</v>
      </c>
      <c r="X16" s="72">
        <f t="shared" si="2"/>
        <v>1</v>
      </c>
      <c r="Y16" s="80"/>
      <c r="Z16" s="64">
        <f t="shared" si="3"/>
        <v>0</v>
      </c>
      <c r="AA16" s="77"/>
      <c r="AB16" s="79"/>
      <c r="AC16" s="72">
        <f t="shared" si="4"/>
        <v>1</v>
      </c>
      <c r="AD16" s="10"/>
      <c r="AE16" s="64">
        <f t="shared" si="5"/>
        <v>0</v>
      </c>
      <c r="AF16" s="77"/>
      <c r="AG16" s="79"/>
      <c r="AH16" s="72">
        <f t="shared" si="6"/>
        <v>1</v>
      </c>
      <c r="AI16" s="58"/>
      <c r="AJ16" s="64">
        <f t="shared" si="7"/>
        <v>0</v>
      </c>
      <c r="AK16" s="77"/>
      <c r="AL16" s="79"/>
      <c r="AM16" s="72">
        <f t="shared" si="8"/>
        <v>1</v>
      </c>
      <c r="AN16" s="58"/>
      <c r="AO16" s="64">
        <f t="shared" si="9"/>
        <v>0</v>
      </c>
      <c r="AP16" s="77"/>
      <c r="AQ16" s="79"/>
      <c r="AR16" s="72">
        <f>+(X16+AC16+AH16+AM16)/4</f>
        <v>1</v>
      </c>
      <c r="AS16" s="58">
        <f t="shared" si="10"/>
        <v>0</v>
      </c>
      <c r="AT16" s="64">
        <f t="shared" si="11"/>
        <v>0</v>
      </c>
      <c r="AU16" s="78"/>
    </row>
    <row r="17" spans="1:47" s="30" customFormat="1" ht="93" customHeight="1" x14ac:dyDescent="0.35">
      <c r="A17" s="54">
        <v>4</v>
      </c>
      <c r="B17" s="26" t="s">
        <v>60</v>
      </c>
      <c r="C17" s="58">
        <f t="shared" si="0"/>
        <v>1</v>
      </c>
      <c r="D17" s="61">
        <v>4</v>
      </c>
      <c r="E17" s="26" t="s">
        <v>69</v>
      </c>
      <c r="F17" s="62">
        <f t="shared" si="1"/>
        <v>6.1538461538461542E-2</v>
      </c>
      <c r="G17" s="10" t="s">
        <v>46</v>
      </c>
      <c r="H17" s="26" t="s">
        <v>85</v>
      </c>
      <c r="I17" s="26" t="s">
        <v>178</v>
      </c>
      <c r="J17" s="26" t="s">
        <v>177</v>
      </c>
      <c r="K17" s="27"/>
      <c r="L17" s="26" t="s">
        <v>55</v>
      </c>
      <c r="M17" s="26" t="s">
        <v>109</v>
      </c>
      <c r="N17" s="58">
        <v>1</v>
      </c>
      <c r="O17" s="58">
        <v>1</v>
      </c>
      <c r="P17" s="64">
        <v>1</v>
      </c>
      <c r="Q17" s="64">
        <v>1</v>
      </c>
      <c r="R17" s="63">
        <f>+Q17</f>
        <v>1</v>
      </c>
      <c r="S17" s="25" t="s">
        <v>53</v>
      </c>
      <c r="T17" s="26" t="s">
        <v>144</v>
      </c>
      <c r="U17" s="26" t="s">
        <v>128</v>
      </c>
      <c r="V17" s="26" t="s">
        <v>124</v>
      </c>
      <c r="W17" s="29" t="s">
        <v>129</v>
      </c>
      <c r="X17" s="72">
        <f t="shared" si="2"/>
        <v>1</v>
      </c>
      <c r="Y17" s="80"/>
      <c r="Z17" s="64">
        <f t="shared" si="3"/>
        <v>0</v>
      </c>
      <c r="AA17" s="77"/>
      <c r="AB17" s="79"/>
      <c r="AC17" s="72">
        <f t="shared" si="4"/>
        <v>1</v>
      </c>
      <c r="AD17" s="10"/>
      <c r="AE17" s="64">
        <f t="shared" si="5"/>
        <v>0</v>
      </c>
      <c r="AF17" s="77"/>
      <c r="AG17" s="79"/>
      <c r="AH17" s="72">
        <f t="shared" si="6"/>
        <v>1</v>
      </c>
      <c r="AI17" s="58"/>
      <c r="AJ17" s="64">
        <f t="shared" si="7"/>
        <v>0</v>
      </c>
      <c r="AK17" s="77"/>
      <c r="AL17" s="79"/>
      <c r="AM17" s="72">
        <f t="shared" si="8"/>
        <v>1</v>
      </c>
      <c r="AN17" s="58"/>
      <c r="AO17" s="64">
        <f t="shared" si="9"/>
        <v>0</v>
      </c>
      <c r="AP17" s="77"/>
      <c r="AQ17" s="79"/>
      <c r="AR17" s="72">
        <f>+(X17+AC17+AH17+AM17)/4</f>
        <v>1</v>
      </c>
      <c r="AS17" s="58">
        <f t="shared" si="10"/>
        <v>0</v>
      </c>
      <c r="AT17" s="64">
        <f t="shared" si="11"/>
        <v>0</v>
      </c>
      <c r="AU17" s="78"/>
    </row>
    <row r="18" spans="1:47" s="30" customFormat="1" ht="58" x14ac:dyDescent="0.35">
      <c r="A18" s="54">
        <v>4</v>
      </c>
      <c r="B18" s="26" t="s">
        <v>60</v>
      </c>
      <c r="C18" s="71">
        <f t="shared" si="0"/>
        <v>4000</v>
      </c>
      <c r="D18" s="61">
        <v>5</v>
      </c>
      <c r="E18" s="26" t="s">
        <v>70</v>
      </c>
      <c r="F18" s="62">
        <f t="shared" si="1"/>
        <v>6.1538461538461542E-2</v>
      </c>
      <c r="G18" s="10" t="s">
        <v>47</v>
      </c>
      <c r="H18" s="26" t="s">
        <v>86</v>
      </c>
      <c r="I18" s="26" t="s">
        <v>87</v>
      </c>
      <c r="J18" s="26"/>
      <c r="K18" s="27"/>
      <c r="L18" s="26" t="s">
        <v>49</v>
      </c>
      <c r="M18" s="26" t="s">
        <v>110</v>
      </c>
      <c r="N18" s="67">
        <v>780</v>
      </c>
      <c r="O18" s="67">
        <v>1110</v>
      </c>
      <c r="P18" s="67">
        <v>1110</v>
      </c>
      <c r="Q18" s="67">
        <v>1000</v>
      </c>
      <c r="R18" s="68">
        <f t="shared" ref="R18:R23" si="12">SUM(N18:Q18)</f>
        <v>4000</v>
      </c>
      <c r="S18" s="25" t="s">
        <v>52</v>
      </c>
      <c r="T18" s="26" t="s">
        <v>146</v>
      </c>
      <c r="U18" s="26" t="s">
        <v>130</v>
      </c>
      <c r="V18" s="26" t="s">
        <v>131</v>
      </c>
      <c r="W18" s="29" t="s">
        <v>132</v>
      </c>
      <c r="X18" s="76">
        <f t="shared" si="2"/>
        <v>780</v>
      </c>
      <c r="Y18" s="71"/>
      <c r="Z18" s="64">
        <f t="shared" si="3"/>
        <v>0</v>
      </c>
      <c r="AA18" s="77"/>
      <c r="AB18" s="79"/>
      <c r="AC18" s="76">
        <f t="shared" si="4"/>
        <v>1110</v>
      </c>
      <c r="AD18" s="71"/>
      <c r="AE18" s="64">
        <f t="shared" si="5"/>
        <v>0</v>
      </c>
      <c r="AF18" s="77"/>
      <c r="AG18" s="79"/>
      <c r="AH18" s="76">
        <f t="shared" si="6"/>
        <v>1110</v>
      </c>
      <c r="AI18" s="71"/>
      <c r="AJ18" s="64">
        <f t="shared" si="7"/>
        <v>0</v>
      </c>
      <c r="AK18" s="77"/>
      <c r="AL18" s="79"/>
      <c r="AM18" s="76">
        <f t="shared" si="8"/>
        <v>1000</v>
      </c>
      <c r="AN18" s="71"/>
      <c r="AO18" s="64">
        <f t="shared" si="9"/>
        <v>0</v>
      </c>
      <c r="AP18" s="77"/>
      <c r="AQ18" s="79"/>
      <c r="AR18" s="76">
        <f>+X18+AC18+AH18+AM18</f>
        <v>4000</v>
      </c>
      <c r="AS18" s="71">
        <f t="shared" si="10"/>
        <v>0</v>
      </c>
      <c r="AT18" s="64">
        <f t="shared" si="11"/>
        <v>0</v>
      </c>
      <c r="AU18" s="78"/>
    </row>
    <row r="19" spans="1:47" s="30" customFormat="1" ht="72.5" x14ac:dyDescent="0.35">
      <c r="A19" s="54">
        <v>4</v>
      </c>
      <c r="B19" s="26" t="s">
        <v>60</v>
      </c>
      <c r="C19" s="71">
        <f t="shared" si="0"/>
        <v>80</v>
      </c>
      <c r="D19" s="61">
        <v>6</v>
      </c>
      <c r="E19" s="26" t="s">
        <v>71</v>
      </c>
      <c r="F19" s="62">
        <f t="shared" si="1"/>
        <v>6.1538461538461542E-2</v>
      </c>
      <c r="G19" s="10" t="s">
        <v>47</v>
      </c>
      <c r="H19" s="26" t="s">
        <v>100</v>
      </c>
      <c r="I19" s="26" t="s">
        <v>101</v>
      </c>
      <c r="J19" s="26"/>
      <c r="K19" s="26"/>
      <c r="L19" s="26" t="s">
        <v>111</v>
      </c>
      <c r="M19" s="26" t="s">
        <v>100</v>
      </c>
      <c r="N19" s="67">
        <v>9</v>
      </c>
      <c r="O19" s="67">
        <v>27</v>
      </c>
      <c r="P19" s="67">
        <v>27</v>
      </c>
      <c r="Q19" s="67">
        <v>17</v>
      </c>
      <c r="R19" s="68">
        <f t="shared" si="12"/>
        <v>80</v>
      </c>
      <c r="S19" s="25" t="s">
        <v>52</v>
      </c>
      <c r="T19" s="26" t="s">
        <v>147</v>
      </c>
      <c r="U19" s="26" t="s">
        <v>130</v>
      </c>
      <c r="V19" s="26" t="s">
        <v>133</v>
      </c>
      <c r="W19" s="29" t="s">
        <v>134</v>
      </c>
      <c r="X19" s="76">
        <f t="shared" si="2"/>
        <v>9</v>
      </c>
      <c r="Y19" s="71"/>
      <c r="Z19" s="64">
        <f t="shared" si="3"/>
        <v>0</v>
      </c>
      <c r="AA19" s="77"/>
      <c r="AB19" s="79"/>
      <c r="AC19" s="76">
        <f t="shared" si="4"/>
        <v>27</v>
      </c>
      <c r="AD19" s="71"/>
      <c r="AE19" s="64">
        <f t="shared" si="5"/>
        <v>0</v>
      </c>
      <c r="AF19" s="77"/>
      <c r="AG19" s="79"/>
      <c r="AH19" s="76">
        <f t="shared" si="6"/>
        <v>27</v>
      </c>
      <c r="AI19" s="71"/>
      <c r="AJ19" s="64">
        <f t="shared" si="7"/>
        <v>0</v>
      </c>
      <c r="AK19" s="77"/>
      <c r="AL19" s="79"/>
      <c r="AM19" s="76">
        <f t="shared" si="8"/>
        <v>17</v>
      </c>
      <c r="AN19" s="71"/>
      <c r="AO19" s="64">
        <f t="shared" si="9"/>
        <v>0</v>
      </c>
      <c r="AP19" s="77"/>
      <c r="AQ19" s="79"/>
      <c r="AR19" s="76">
        <f t="shared" ref="AR19:AR26" si="13">+X19+AC19+AH19+AM19</f>
        <v>80</v>
      </c>
      <c r="AS19" s="71">
        <f t="shared" si="10"/>
        <v>0</v>
      </c>
      <c r="AT19" s="64">
        <f t="shared" si="11"/>
        <v>0</v>
      </c>
      <c r="AU19" s="78"/>
    </row>
    <row r="20" spans="1:47" s="30" customFormat="1" ht="159.5" x14ac:dyDescent="0.35">
      <c r="A20" s="54">
        <v>4</v>
      </c>
      <c r="B20" s="26" t="s">
        <v>60</v>
      </c>
      <c r="C20" s="71">
        <f t="shared" si="0"/>
        <v>80</v>
      </c>
      <c r="D20" s="61">
        <v>7</v>
      </c>
      <c r="E20" s="26" t="s">
        <v>72</v>
      </c>
      <c r="F20" s="62">
        <f t="shared" si="1"/>
        <v>6.1538461538461542E-2</v>
      </c>
      <c r="G20" s="10" t="s">
        <v>47</v>
      </c>
      <c r="H20" s="26" t="s">
        <v>88</v>
      </c>
      <c r="I20" s="26" t="s">
        <v>102</v>
      </c>
      <c r="J20" s="26"/>
      <c r="K20" s="26"/>
      <c r="L20" s="26" t="s">
        <v>49</v>
      </c>
      <c r="M20" s="26" t="s">
        <v>118</v>
      </c>
      <c r="N20" s="67">
        <v>9</v>
      </c>
      <c r="O20" s="67">
        <v>27</v>
      </c>
      <c r="P20" s="67">
        <v>27</v>
      </c>
      <c r="Q20" s="67">
        <v>17</v>
      </c>
      <c r="R20" s="68">
        <f t="shared" si="12"/>
        <v>80</v>
      </c>
      <c r="S20" s="25" t="s">
        <v>52</v>
      </c>
      <c r="T20" s="26" t="s">
        <v>147</v>
      </c>
      <c r="U20" s="26" t="s">
        <v>130</v>
      </c>
      <c r="V20" s="26" t="s">
        <v>135</v>
      </c>
      <c r="W20" s="29" t="s">
        <v>134</v>
      </c>
      <c r="X20" s="76">
        <f t="shared" si="2"/>
        <v>9</v>
      </c>
      <c r="Y20" s="71"/>
      <c r="Z20" s="64">
        <f t="shared" si="3"/>
        <v>0</v>
      </c>
      <c r="AA20" s="77"/>
      <c r="AB20" s="79"/>
      <c r="AC20" s="76">
        <f t="shared" si="4"/>
        <v>27</v>
      </c>
      <c r="AD20" s="71"/>
      <c r="AE20" s="64">
        <f t="shared" si="5"/>
        <v>0</v>
      </c>
      <c r="AF20" s="77"/>
      <c r="AG20" s="79"/>
      <c r="AH20" s="76">
        <f t="shared" si="6"/>
        <v>27</v>
      </c>
      <c r="AI20" s="71"/>
      <c r="AJ20" s="64">
        <f t="shared" si="7"/>
        <v>0</v>
      </c>
      <c r="AK20" s="77"/>
      <c r="AL20" s="79"/>
      <c r="AM20" s="76">
        <f t="shared" si="8"/>
        <v>17</v>
      </c>
      <c r="AN20" s="71"/>
      <c r="AO20" s="64">
        <f t="shared" si="9"/>
        <v>0</v>
      </c>
      <c r="AP20" s="77"/>
      <c r="AQ20" s="79"/>
      <c r="AR20" s="76">
        <f t="shared" si="13"/>
        <v>80</v>
      </c>
      <c r="AS20" s="71">
        <f t="shared" si="10"/>
        <v>0</v>
      </c>
      <c r="AT20" s="64">
        <f t="shared" si="11"/>
        <v>0</v>
      </c>
      <c r="AU20" s="78"/>
    </row>
    <row r="21" spans="1:47" s="30" customFormat="1" ht="101.5" x14ac:dyDescent="0.35">
      <c r="A21" s="54">
        <v>4</v>
      </c>
      <c r="B21" s="26" t="s">
        <v>60</v>
      </c>
      <c r="C21" s="71">
        <f t="shared" si="0"/>
        <v>127</v>
      </c>
      <c r="D21" s="61">
        <v>8</v>
      </c>
      <c r="E21" s="26" t="s">
        <v>73</v>
      </c>
      <c r="F21" s="62">
        <f t="shared" si="1"/>
        <v>6.1538461538461542E-2</v>
      </c>
      <c r="G21" s="10" t="s">
        <v>47</v>
      </c>
      <c r="H21" s="26" t="s">
        <v>89</v>
      </c>
      <c r="I21" s="26" t="s">
        <v>90</v>
      </c>
      <c r="J21" s="26"/>
      <c r="K21" s="26"/>
      <c r="L21" s="26" t="s">
        <v>49</v>
      </c>
      <c r="M21" s="26" t="s">
        <v>112</v>
      </c>
      <c r="N21" s="67">
        <v>15</v>
      </c>
      <c r="O21" s="67">
        <v>39</v>
      </c>
      <c r="P21" s="67">
        <v>39</v>
      </c>
      <c r="Q21" s="67">
        <v>34</v>
      </c>
      <c r="R21" s="68">
        <f t="shared" si="12"/>
        <v>127</v>
      </c>
      <c r="S21" s="25" t="s">
        <v>52</v>
      </c>
      <c r="T21" s="26" t="s">
        <v>147</v>
      </c>
      <c r="U21" s="26" t="s">
        <v>130</v>
      </c>
      <c r="V21" s="26" t="s">
        <v>136</v>
      </c>
      <c r="W21" s="31" t="s">
        <v>134</v>
      </c>
      <c r="X21" s="76">
        <f t="shared" si="2"/>
        <v>15</v>
      </c>
      <c r="Y21" s="71"/>
      <c r="Z21" s="64">
        <f t="shared" si="3"/>
        <v>0</v>
      </c>
      <c r="AA21" s="77"/>
      <c r="AB21" s="79"/>
      <c r="AC21" s="76">
        <f t="shared" si="4"/>
        <v>39</v>
      </c>
      <c r="AD21" s="71"/>
      <c r="AE21" s="64">
        <f t="shared" si="5"/>
        <v>0</v>
      </c>
      <c r="AF21" s="77"/>
      <c r="AG21" s="79"/>
      <c r="AH21" s="76">
        <f t="shared" si="6"/>
        <v>39</v>
      </c>
      <c r="AI21" s="71"/>
      <c r="AJ21" s="64">
        <f t="shared" si="7"/>
        <v>0</v>
      </c>
      <c r="AK21" s="77"/>
      <c r="AL21" s="79"/>
      <c r="AM21" s="76">
        <f t="shared" si="8"/>
        <v>34</v>
      </c>
      <c r="AN21" s="71"/>
      <c r="AO21" s="64">
        <f t="shared" si="9"/>
        <v>0</v>
      </c>
      <c r="AP21" s="77"/>
      <c r="AQ21" s="79"/>
      <c r="AR21" s="76">
        <f t="shared" si="13"/>
        <v>127</v>
      </c>
      <c r="AS21" s="71">
        <f t="shared" si="10"/>
        <v>0</v>
      </c>
      <c r="AT21" s="64">
        <f t="shared" si="11"/>
        <v>0</v>
      </c>
      <c r="AU21" s="78"/>
    </row>
    <row r="22" spans="1:47" s="30" customFormat="1" ht="116" x14ac:dyDescent="0.35">
      <c r="A22" s="54">
        <v>4</v>
      </c>
      <c r="B22" s="26" t="s">
        <v>60</v>
      </c>
      <c r="C22" s="58">
        <f t="shared" si="0"/>
        <v>1</v>
      </c>
      <c r="D22" s="61">
        <v>9</v>
      </c>
      <c r="E22" s="26" t="s">
        <v>74</v>
      </c>
      <c r="F22" s="62">
        <f t="shared" si="1"/>
        <v>6.1538461538461542E-2</v>
      </c>
      <c r="G22" s="10" t="s">
        <v>46</v>
      </c>
      <c r="H22" s="26" t="s">
        <v>91</v>
      </c>
      <c r="I22" s="26" t="s">
        <v>92</v>
      </c>
      <c r="J22" s="26"/>
      <c r="K22" s="26"/>
      <c r="L22" s="26" t="s">
        <v>111</v>
      </c>
      <c r="M22" s="26" t="s">
        <v>113</v>
      </c>
      <c r="N22" s="58">
        <v>0.5</v>
      </c>
      <c r="O22" s="58">
        <v>0.5</v>
      </c>
      <c r="P22" s="58" t="s">
        <v>154</v>
      </c>
      <c r="Q22" s="58" t="s">
        <v>154</v>
      </c>
      <c r="R22" s="69">
        <f t="shared" si="12"/>
        <v>1</v>
      </c>
      <c r="S22" s="25" t="s">
        <v>52</v>
      </c>
      <c r="T22" s="32" t="s">
        <v>148</v>
      </c>
      <c r="U22" s="32" t="s">
        <v>130</v>
      </c>
      <c r="V22" s="32" t="s">
        <v>137</v>
      </c>
      <c r="W22" s="31" t="s">
        <v>149</v>
      </c>
      <c r="X22" s="74">
        <f t="shared" si="2"/>
        <v>0.5</v>
      </c>
      <c r="Y22" s="71"/>
      <c r="Z22" s="64">
        <f t="shared" si="3"/>
        <v>0</v>
      </c>
      <c r="AA22" s="77"/>
      <c r="AB22" s="79"/>
      <c r="AC22" s="74">
        <f t="shared" si="4"/>
        <v>0.5</v>
      </c>
      <c r="AD22" s="71"/>
      <c r="AE22" s="64">
        <f t="shared" si="5"/>
        <v>0</v>
      </c>
      <c r="AF22" s="77"/>
      <c r="AG22" s="79"/>
      <c r="AH22" s="76">
        <v>0</v>
      </c>
      <c r="AI22" s="71"/>
      <c r="AJ22" s="10" t="s">
        <v>154</v>
      </c>
      <c r="AK22" s="77"/>
      <c r="AL22" s="79"/>
      <c r="AM22" s="76">
        <v>0</v>
      </c>
      <c r="AN22" s="71"/>
      <c r="AO22" s="10" t="s">
        <v>154</v>
      </c>
      <c r="AP22" s="77"/>
      <c r="AQ22" s="79"/>
      <c r="AR22" s="76">
        <f t="shared" si="13"/>
        <v>1</v>
      </c>
      <c r="AS22" s="71">
        <f t="shared" si="10"/>
        <v>0</v>
      </c>
      <c r="AT22" s="64">
        <f t="shared" si="11"/>
        <v>0</v>
      </c>
      <c r="AU22" s="78"/>
    </row>
    <row r="23" spans="1:47" s="30" customFormat="1" ht="101.5" x14ac:dyDescent="0.35">
      <c r="A23" s="54">
        <v>4</v>
      </c>
      <c r="B23" s="26" t="s">
        <v>60</v>
      </c>
      <c r="C23" s="71">
        <f t="shared" si="0"/>
        <v>2</v>
      </c>
      <c r="D23" s="61">
        <v>10</v>
      </c>
      <c r="E23" s="26" t="s">
        <v>75</v>
      </c>
      <c r="F23" s="62">
        <f t="shared" si="1"/>
        <v>6.1538461538461542E-2</v>
      </c>
      <c r="G23" s="10" t="s">
        <v>46</v>
      </c>
      <c r="H23" s="26" t="s">
        <v>93</v>
      </c>
      <c r="I23" s="26" t="s">
        <v>94</v>
      </c>
      <c r="J23" s="26"/>
      <c r="K23" s="26"/>
      <c r="L23" s="26" t="s">
        <v>49</v>
      </c>
      <c r="M23" s="26" t="s">
        <v>114</v>
      </c>
      <c r="N23" s="59" t="s">
        <v>154</v>
      </c>
      <c r="O23" s="61">
        <v>1</v>
      </c>
      <c r="P23" s="61">
        <v>1</v>
      </c>
      <c r="Q23" s="59" t="s">
        <v>154</v>
      </c>
      <c r="R23" s="66">
        <f t="shared" si="12"/>
        <v>2</v>
      </c>
      <c r="S23" s="25" t="s">
        <v>52</v>
      </c>
      <c r="T23" s="26" t="s">
        <v>150</v>
      </c>
      <c r="U23" s="26" t="s">
        <v>130</v>
      </c>
      <c r="V23" s="26" t="s">
        <v>138</v>
      </c>
      <c r="W23" s="31" t="s">
        <v>151</v>
      </c>
      <c r="X23" s="76">
        <v>0</v>
      </c>
      <c r="Y23" s="71"/>
      <c r="Z23" s="10" t="s">
        <v>154</v>
      </c>
      <c r="AA23" s="77"/>
      <c r="AB23" s="79"/>
      <c r="AC23" s="76">
        <f t="shared" si="4"/>
        <v>1</v>
      </c>
      <c r="AD23" s="71"/>
      <c r="AE23" s="64">
        <f t="shared" si="5"/>
        <v>0</v>
      </c>
      <c r="AF23" s="77"/>
      <c r="AG23" s="79"/>
      <c r="AH23" s="76">
        <f t="shared" si="6"/>
        <v>1</v>
      </c>
      <c r="AI23" s="71"/>
      <c r="AJ23" s="64">
        <f t="shared" ref="AJ23:AJ24" si="14">+AI23/AH23</f>
        <v>0</v>
      </c>
      <c r="AK23" s="77"/>
      <c r="AL23" s="79"/>
      <c r="AM23" s="76">
        <v>0</v>
      </c>
      <c r="AN23" s="71"/>
      <c r="AO23" s="10" t="s">
        <v>154</v>
      </c>
      <c r="AP23" s="77"/>
      <c r="AQ23" s="79"/>
      <c r="AR23" s="76">
        <f t="shared" si="13"/>
        <v>2</v>
      </c>
      <c r="AS23" s="71">
        <f t="shared" si="10"/>
        <v>0</v>
      </c>
      <c r="AT23" s="64">
        <f t="shared" si="11"/>
        <v>0</v>
      </c>
      <c r="AU23" s="78"/>
    </row>
    <row r="24" spans="1:47" s="30" customFormat="1" ht="101.5" x14ac:dyDescent="0.35">
      <c r="A24" s="54">
        <v>4</v>
      </c>
      <c r="B24" s="26" t="s">
        <v>60</v>
      </c>
      <c r="C24" s="58">
        <f t="shared" si="0"/>
        <v>1</v>
      </c>
      <c r="D24" s="61">
        <v>11</v>
      </c>
      <c r="E24" s="26" t="s">
        <v>76</v>
      </c>
      <c r="F24" s="62">
        <f t="shared" si="1"/>
        <v>6.1538461538461542E-2</v>
      </c>
      <c r="G24" s="10" t="s">
        <v>46</v>
      </c>
      <c r="H24" s="26" t="s">
        <v>95</v>
      </c>
      <c r="I24" s="26" t="s">
        <v>145</v>
      </c>
      <c r="J24" s="26" t="s">
        <v>179</v>
      </c>
      <c r="K24" s="26"/>
      <c r="L24" s="26" t="s">
        <v>55</v>
      </c>
      <c r="M24" s="26" t="s">
        <v>115</v>
      </c>
      <c r="N24" s="64">
        <v>1</v>
      </c>
      <c r="O24" s="64">
        <v>1</v>
      </c>
      <c r="P24" s="64">
        <v>1</v>
      </c>
      <c r="Q24" s="64">
        <v>1</v>
      </c>
      <c r="R24" s="65">
        <f>+Q24</f>
        <v>1</v>
      </c>
      <c r="S24" s="25" t="s">
        <v>53</v>
      </c>
      <c r="T24" s="123" t="s">
        <v>187</v>
      </c>
      <c r="U24" s="26" t="s">
        <v>139</v>
      </c>
      <c r="V24" s="26" t="s">
        <v>140</v>
      </c>
      <c r="W24" s="29" t="s">
        <v>141</v>
      </c>
      <c r="X24" s="73">
        <f t="shared" si="2"/>
        <v>1</v>
      </c>
      <c r="Y24" s="58"/>
      <c r="Z24" s="64">
        <f t="shared" si="3"/>
        <v>0</v>
      </c>
      <c r="AA24" s="77"/>
      <c r="AB24" s="79"/>
      <c r="AC24" s="74">
        <v>1</v>
      </c>
      <c r="AD24" s="10"/>
      <c r="AE24" s="64">
        <f t="shared" si="5"/>
        <v>0</v>
      </c>
      <c r="AF24" s="77"/>
      <c r="AG24" s="79"/>
      <c r="AH24" s="73">
        <f t="shared" si="6"/>
        <v>1</v>
      </c>
      <c r="AI24" s="58"/>
      <c r="AJ24" s="64">
        <f t="shared" si="14"/>
        <v>0</v>
      </c>
      <c r="AK24" s="77"/>
      <c r="AL24" s="79"/>
      <c r="AM24" s="73">
        <f t="shared" si="8"/>
        <v>1</v>
      </c>
      <c r="AN24" s="64"/>
      <c r="AO24" s="64">
        <f>+AN24/AM24</f>
        <v>0</v>
      </c>
      <c r="AP24" s="77"/>
      <c r="AQ24" s="79"/>
      <c r="AR24" s="72">
        <f>+(X24+AC24+AH24+AM24)/4</f>
        <v>1</v>
      </c>
      <c r="AS24" s="58">
        <f t="shared" si="10"/>
        <v>0</v>
      </c>
      <c r="AT24" s="64">
        <f t="shared" si="11"/>
        <v>0</v>
      </c>
      <c r="AU24" s="78"/>
    </row>
    <row r="25" spans="1:47" s="30" customFormat="1" ht="87" x14ac:dyDescent="0.35">
      <c r="A25" s="54">
        <v>4</v>
      </c>
      <c r="B25" s="26" t="s">
        <v>60</v>
      </c>
      <c r="C25" s="71">
        <f t="shared" si="0"/>
        <v>1</v>
      </c>
      <c r="D25" s="61">
        <v>12</v>
      </c>
      <c r="E25" s="26" t="s">
        <v>77</v>
      </c>
      <c r="F25" s="62">
        <f t="shared" si="1"/>
        <v>6.1538461538461542E-2</v>
      </c>
      <c r="G25" s="10" t="s">
        <v>46</v>
      </c>
      <c r="H25" s="26" t="s">
        <v>96</v>
      </c>
      <c r="I25" s="26" t="s">
        <v>97</v>
      </c>
      <c r="J25" s="26"/>
      <c r="K25" s="26"/>
      <c r="L25" s="26" t="s">
        <v>111</v>
      </c>
      <c r="M25" s="26" t="s">
        <v>116</v>
      </c>
      <c r="N25" s="61">
        <v>1</v>
      </c>
      <c r="O25" s="61" t="s">
        <v>154</v>
      </c>
      <c r="P25" s="61" t="s">
        <v>154</v>
      </c>
      <c r="Q25" s="61" t="s">
        <v>154</v>
      </c>
      <c r="R25" s="66">
        <f>SUM(N25:Q25)</f>
        <v>1</v>
      </c>
      <c r="S25" s="25" t="s">
        <v>52</v>
      </c>
      <c r="T25" s="122" t="s">
        <v>188</v>
      </c>
      <c r="U25" s="26" t="s">
        <v>130</v>
      </c>
      <c r="V25" s="26" t="s">
        <v>133</v>
      </c>
      <c r="W25" s="29" t="s">
        <v>142</v>
      </c>
      <c r="X25" s="76">
        <f t="shared" si="2"/>
        <v>1</v>
      </c>
      <c r="Y25" s="71"/>
      <c r="Z25" s="64">
        <f t="shared" si="3"/>
        <v>0</v>
      </c>
      <c r="AA25" s="77"/>
      <c r="AB25" s="79"/>
      <c r="AC25" s="76">
        <v>0</v>
      </c>
      <c r="AD25" s="71"/>
      <c r="AE25" s="10" t="s">
        <v>154</v>
      </c>
      <c r="AF25" s="77"/>
      <c r="AG25" s="79"/>
      <c r="AH25" s="76">
        <v>0</v>
      </c>
      <c r="AI25" s="10"/>
      <c r="AJ25" s="10" t="s">
        <v>154</v>
      </c>
      <c r="AK25" s="77"/>
      <c r="AL25" s="79"/>
      <c r="AM25" s="76">
        <v>0</v>
      </c>
      <c r="AN25" s="71"/>
      <c r="AO25" s="10" t="s">
        <v>154</v>
      </c>
      <c r="AP25" s="77"/>
      <c r="AQ25" s="79"/>
      <c r="AR25" s="76">
        <f t="shared" si="13"/>
        <v>1</v>
      </c>
      <c r="AS25" s="71">
        <f t="shared" si="10"/>
        <v>0</v>
      </c>
      <c r="AT25" s="64">
        <f t="shared" si="11"/>
        <v>0</v>
      </c>
      <c r="AU25" s="78"/>
    </row>
    <row r="26" spans="1:47" s="30" customFormat="1" ht="130.5" x14ac:dyDescent="0.35">
      <c r="A26" s="54">
        <v>4</v>
      </c>
      <c r="B26" s="26" t="s">
        <v>60</v>
      </c>
      <c r="C26" s="71">
        <f t="shared" si="0"/>
        <v>1</v>
      </c>
      <c r="D26" s="61">
        <v>13</v>
      </c>
      <c r="E26" s="26" t="s">
        <v>78</v>
      </c>
      <c r="F26" s="62">
        <f t="shared" si="1"/>
        <v>6.1538461538461542E-2</v>
      </c>
      <c r="G26" s="10" t="s">
        <v>46</v>
      </c>
      <c r="H26" s="26" t="s">
        <v>98</v>
      </c>
      <c r="I26" s="26" t="s">
        <v>99</v>
      </c>
      <c r="J26" s="26"/>
      <c r="K26" s="26"/>
      <c r="L26" s="26" t="s">
        <v>49</v>
      </c>
      <c r="M26" s="26" t="s">
        <v>117</v>
      </c>
      <c r="N26" s="59" t="s">
        <v>154</v>
      </c>
      <c r="O26" s="60">
        <v>0.3</v>
      </c>
      <c r="P26" s="60">
        <v>0.4</v>
      </c>
      <c r="Q26" s="60">
        <v>0.3</v>
      </c>
      <c r="R26" s="66">
        <f>SUM(N26:Q26)</f>
        <v>1</v>
      </c>
      <c r="S26" s="25" t="s">
        <v>52</v>
      </c>
      <c r="T26" s="26" t="s">
        <v>153</v>
      </c>
      <c r="U26" s="26" t="s">
        <v>130</v>
      </c>
      <c r="V26" s="26" t="s">
        <v>143</v>
      </c>
      <c r="W26" s="29" t="s">
        <v>152</v>
      </c>
      <c r="X26" s="76">
        <v>0</v>
      </c>
      <c r="Y26" s="10"/>
      <c r="Z26" s="10" t="s">
        <v>154</v>
      </c>
      <c r="AA26" s="77"/>
      <c r="AB26" s="79"/>
      <c r="AC26" s="75">
        <f t="shared" si="4"/>
        <v>0.3</v>
      </c>
      <c r="AD26" s="70"/>
      <c r="AE26" s="64">
        <f>+AD26/AC26</f>
        <v>0</v>
      </c>
      <c r="AF26" s="77"/>
      <c r="AG26" s="79"/>
      <c r="AH26" s="81">
        <f t="shared" si="6"/>
        <v>0.4</v>
      </c>
      <c r="AI26" s="70"/>
      <c r="AJ26" s="64">
        <f>+AI26/AH26</f>
        <v>0</v>
      </c>
      <c r="AK26" s="77"/>
      <c r="AL26" s="79"/>
      <c r="AM26" s="75">
        <f t="shared" si="8"/>
        <v>0.3</v>
      </c>
      <c r="AN26" s="70"/>
      <c r="AO26" s="64">
        <f>+AN26/AM26</f>
        <v>0</v>
      </c>
      <c r="AP26" s="77"/>
      <c r="AQ26" s="79"/>
      <c r="AR26" s="76">
        <f t="shared" si="13"/>
        <v>1</v>
      </c>
      <c r="AS26" s="70">
        <f t="shared" si="10"/>
        <v>0</v>
      </c>
      <c r="AT26" s="64">
        <f t="shared" si="11"/>
        <v>0</v>
      </c>
      <c r="AU26" s="78"/>
    </row>
    <row r="27" spans="1:47" s="38" customFormat="1" ht="16" thickBot="1" x14ac:dyDescent="0.4">
      <c r="A27" s="145"/>
      <c r="B27" s="143"/>
      <c r="C27" s="143"/>
      <c r="D27" s="146"/>
      <c r="E27" s="34" t="s">
        <v>27</v>
      </c>
      <c r="F27" s="82">
        <f>SUM(F14:F26)</f>
        <v>0.8</v>
      </c>
      <c r="G27" s="142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4"/>
      <c r="X27" s="36"/>
      <c r="Y27" s="82">
        <f>AVERAGE(Z14:Z26)</f>
        <v>0</v>
      </c>
      <c r="Z27" s="33"/>
      <c r="AA27" s="33"/>
      <c r="AB27" s="35"/>
      <c r="AC27" s="36"/>
      <c r="AD27" s="82">
        <f>AVERAGE(AE14:AE26)</f>
        <v>0</v>
      </c>
      <c r="AE27" s="33"/>
      <c r="AF27" s="33"/>
      <c r="AG27" s="35"/>
      <c r="AH27" s="36"/>
      <c r="AI27" s="82">
        <f>AVERAGE(AJ14:AJ26)</f>
        <v>0</v>
      </c>
      <c r="AJ27" s="33"/>
      <c r="AK27" s="33"/>
      <c r="AL27" s="35"/>
      <c r="AM27" s="37"/>
      <c r="AN27" s="82">
        <f>AVERAGE(AO14:AO26)</f>
        <v>0</v>
      </c>
      <c r="AO27" s="33"/>
      <c r="AP27" s="33"/>
      <c r="AQ27" s="35"/>
      <c r="AR27" s="37"/>
      <c r="AS27" s="82">
        <f>AVERAGE(AT14:AT26)</f>
        <v>0</v>
      </c>
      <c r="AT27" s="33"/>
      <c r="AU27" s="35"/>
    </row>
    <row r="28" spans="1:47" s="44" customFormat="1" ht="101.5" x14ac:dyDescent="0.35">
      <c r="A28" s="55">
        <v>7</v>
      </c>
      <c r="B28" s="39" t="s">
        <v>63</v>
      </c>
      <c r="C28" s="57">
        <f>+R28</f>
        <v>0.8</v>
      </c>
      <c r="D28" s="55" t="s">
        <v>120</v>
      </c>
      <c r="E28" s="39" t="s">
        <v>79</v>
      </c>
      <c r="F28" s="85">
        <f>+(0.333333333333333)*20%</f>
        <v>6.6666666666666596E-2</v>
      </c>
      <c r="G28" s="39" t="s">
        <v>48</v>
      </c>
      <c r="H28" s="39" t="s">
        <v>103</v>
      </c>
      <c r="I28" s="39" t="s">
        <v>180</v>
      </c>
      <c r="J28" s="39" t="s">
        <v>157</v>
      </c>
      <c r="K28" s="39"/>
      <c r="L28" s="39" t="s">
        <v>55</v>
      </c>
      <c r="M28" s="40" t="s">
        <v>158</v>
      </c>
      <c r="N28" s="87" t="s">
        <v>162</v>
      </c>
      <c r="O28" s="87">
        <v>0.8</v>
      </c>
      <c r="P28" s="87" t="s">
        <v>162</v>
      </c>
      <c r="Q28" s="87">
        <v>0.8</v>
      </c>
      <c r="R28" s="87">
        <v>0.8</v>
      </c>
      <c r="S28" s="39" t="s">
        <v>159</v>
      </c>
      <c r="T28" s="39" t="s">
        <v>164</v>
      </c>
      <c r="U28" s="39" t="s">
        <v>164</v>
      </c>
      <c r="V28" s="39" t="s">
        <v>167</v>
      </c>
      <c r="W28" s="41" t="s">
        <v>170</v>
      </c>
      <c r="X28" s="91">
        <v>0</v>
      </c>
      <c r="Y28" s="94"/>
      <c r="Z28" s="93" t="s">
        <v>162</v>
      </c>
      <c r="AA28" s="42"/>
      <c r="AB28" s="43"/>
      <c r="AC28" s="91">
        <f t="shared" ref="AC28:AC30" si="15">O28</f>
        <v>0.8</v>
      </c>
      <c r="AD28" s="94"/>
      <c r="AE28" s="94">
        <f>+AD28/AC28</f>
        <v>0</v>
      </c>
      <c r="AF28" s="42"/>
      <c r="AG28" s="43"/>
      <c r="AH28" s="100">
        <v>0</v>
      </c>
      <c r="AI28" s="93"/>
      <c r="AJ28" s="93" t="s">
        <v>162</v>
      </c>
      <c r="AK28" s="101"/>
      <c r="AL28" s="102"/>
      <c r="AM28" s="100">
        <f t="shared" ref="AM28:AM29" si="16">Q28</f>
        <v>0.8</v>
      </c>
      <c r="AN28" s="94"/>
      <c r="AO28" s="94">
        <f>+AN28/AM28</f>
        <v>0</v>
      </c>
      <c r="AP28" s="101"/>
      <c r="AQ28" s="102"/>
      <c r="AR28" s="100">
        <f t="shared" ref="AR28:AR30" si="17">R28</f>
        <v>0.8</v>
      </c>
      <c r="AS28" s="86">
        <f>SUM(AD28,AN28)</f>
        <v>0</v>
      </c>
      <c r="AT28" s="86">
        <f>+AS28/AR28</f>
        <v>0</v>
      </c>
      <c r="AU28" s="43"/>
    </row>
    <row r="29" spans="1:47" s="44" customFormat="1" ht="101.5" x14ac:dyDescent="0.35">
      <c r="A29" s="56">
        <v>7</v>
      </c>
      <c r="B29" s="45" t="s">
        <v>63</v>
      </c>
      <c r="C29" s="57">
        <f t="shared" ref="C29:C30" si="18">+R29</f>
        <v>1</v>
      </c>
      <c r="D29" s="56" t="s">
        <v>121</v>
      </c>
      <c r="E29" s="45" t="s">
        <v>80</v>
      </c>
      <c r="F29" s="86">
        <f t="shared" ref="F29:F30" si="19">+(0.333333333333333)*20%</f>
        <v>6.6666666666666596E-2</v>
      </c>
      <c r="G29" s="45" t="s">
        <v>48</v>
      </c>
      <c r="H29" s="45" t="s">
        <v>104</v>
      </c>
      <c r="I29" s="45" t="s">
        <v>181</v>
      </c>
      <c r="J29" s="45" t="s">
        <v>182</v>
      </c>
      <c r="K29" s="45"/>
      <c r="L29" s="45" t="s">
        <v>171</v>
      </c>
      <c r="M29" s="46" t="s">
        <v>160</v>
      </c>
      <c r="N29" s="88">
        <v>0.25</v>
      </c>
      <c r="O29" s="89">
        <v>0.25</v>
      </c>
      <c r="P29" s="89">
        <v>0.25</v>
      </c>
      <c r="Q29" s="89">
        <v>0.25</v>
      </c>
      <c r="R29" s="89">
        <v>1</v>
      </c>
      <c r="S29" s="45" t="s">
        <v>159</v>
      </c>
      <c r="T29" s="45" t="s">
        <v>165</v>
      </c>
      <c r="U29" s="45" t="s">
        <v>165</v>
      </c>
      <c r="V29" s="39" t="s">
        <v>167</v>
      </c>
      <c r="W29" s="47" t="s">
        <v>152</v>
      </c>
      <c r="X29" s="92">
        <f>N29</f>
        <v>0.25</v>
      </c>
      <c r="Y29" s="86"/>
      <c r="Z29" s="86">
        <f>+Y29/X29</f>
        <v>0</v>
      </c>
      <c r="AA29" s="45"/>
      <c r="AB29" s="48"/>
      <c r="AC29" s="92">
        <f t="shared" si="15"/>
        <v>0.25</v>
      </c>
      <c r="AD29" s="86"/>
      <c r="AE29" s="86">
        <f>+AD29/AC29</f>
        <v>0</v>
      </c>
      <c r="AF29" s="45"/>
      <c r="AG29" s="48"/>
      <c r="AH29" s="103">
        <f t="shared" ref="AH29:AH30" si="20">P29</f>
        <v>0.25</v>
      </c>
      <c r="AI29" s="56"/>
      <c r="AJ29" s="86">
        <f>+AI29/AH29</f>
        <v>0</v>
      </c>
      <c r="AK29" s="104"/>
      <c r="AL29" s="105"/>
      <c r="AM29" s="103">
        <f t="shared" si="16"/>
        <v>0.25</v>
      </c>
      <c r="AN29" s="86"/>
      <c r="AO29" s="86">
        <f>+AN29/AM29</f>
        <v>0</v>
      </c>
      <c r="AP29" s="104"/>
      <c r="AQ29" s="105"/>
      <c r="AR29" s="103">
        <f t="shared" si="17"/>
        <v>1</v>
      </c>
      <c r="AS29" s="86">
        <f t="shared" ref="AS29" si="21">SUM(Y29,AD29,AI29,AN29)</f>
        <v>0</v>
      </c>
      <c r="AT29" s="86">
        <f t="shared" ref="AT29:AT30" si="22">+AS29/AR29</f>
        <v>0</v>
      </c>
      <c r="AU29" s="48"/>
    </row>
    <row r="30" spans="1:47" s="44" customFormat="1" ht="101.5" x14ac:dyDescent="0.35">
      <c r="A30" s="56">
        <v>7</v>
      </c>
      <c r="B30" s="45" t="s">
        <v>63</v>
      </c>
      <c r="C30" s="57">
        <f t="shared" si="18"/>
        <v>1</v>
      </c>
      <c r="D30" s="56" t="s">
        <v>122</v>
      </c>
      <c r="E30" s="45" t="s">
        <v>81</v>
      </c>
      <c r="F30" s="86">
        <f t="shared" si="19"/>
        <v>6.6666666666666596E-2</v>
      </c>
      <c r="G30" s="45" t="s">
        <v>48</v>
      </c>
      <c r="H30" s="45" t="s">
        <v>105</v>
      </c>
      <c r="I30" s="45" t="s">
        <v>183</v>
      </c>
      <c r="J30" s="45" t="s">
        <v>184</v>
      </c>
      <c r="K30" s="45"/>
      <c r="L30" s="45" t="s">
        <v>171</v>
      </c>
      <c r="M30" s="46" t="s">
        <v>161</v>
      </c>
      <c r="N30" s="88" t="s">
        <v>162</v>
      </c>
      <c r="O30" s="88">
        <v>1</v>
      </c>
      <c r="P30" s="89">
        <v>1</v>
      </c>
      <c r="Q30" s="89" t="s">
        <v>163</v>
      </c>
      <c r="R30" s="89">
        <v>1</v>
      </c>
      <c r="S30" s="45" t="s">
        <v>159</v>
      </c>
      <c r="T30" s="45" t="s">
        <v>168</v>
      </c>
      <c r="U30" s="45" t="s">
        <v>166</v>
      </c>
      <c r="V30" s="39" t="s">
        <v>167</v>
      </c>
      <c r="W30" s="47" t="s">
        <v>169</v>
      </c>
      <c r="X30" s="92">
        <v>0</v>
      </c>
      <c r="Y30" s="86"/>
      <c r="Z30" s="56" t="s">
        <v>162</v>
      </c>
      <c r="AA30" s="45"/>
      <c r="AB30" s="48"/>
      <c r="AC30" s="92">
        <f t="shared" si="15"/>
        <v>1</v>
      </c>
      <c r="AD30" s="86"/>
      <c r="AE30" s="86">
        <f>+AD30/AC30</f>
        <v>0</v>
      </c>
      <c r="AF30" s="45"/>
      <c r="AG30" s="48"/>
      <c r="AH30" s="103">
        <f t="shared" si="20"/>
        <v>1</v>
      </c>
      <c r="AI30" s="56"/>
      <c r="AJ30" s="86">
        <f>+AI30/AH30</f>
        <v>0</v>
      </c>
      <c r="AK30" s="104"/>
      <c r="AL30" s="105"/>
      <c r="AM30" s="103">
        <v>0</v>
      </c>
      <c r="AN30" s="86"/>
      <c r="AO30" s="56" t="s">
        <v>162</v>
      </c>
      <c r="AP30" s="104"/>
      <c r="AQ30" s="105"/>
      <c r="AR30" s="103">
        <f t="shared" si="17"/>
        <v>1</v>
      </c>
      <c r="AS30" s="86">
        <f>SUM(AD30,AI30)</f>
        <v>0</v>
      </c>
      <c r="AT30" s="86">
        <f t="shared" si="22"/>
        <v>0</v>
      </c>
      <c r="AU30" s="48"/>
    </row>
    <row r="31" spans="1:47" s="38" customFormat="1" ht="15.5" x14ac:dyDescent="0.35">
      <c r="A31" s="147"/>
      <c r="B31" s="148"/>
      <c r="C31" s="148"/>
      <c r="D31" s="149"/>
      <c r="E31" s="50" t="s">
        <v>25</v>
      </c>
      <c r="F31" s="83">
        <f>SUM(F28:F30)</f>
        <v>0.19999999999999979</v>
      </c>
      <c r="G31" s="153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5"/>
      <c r="X31" s="95"/>
      <c r="Y31" s="90">
        <f>AVERAGE(Z29:Z30)</f>
        <v>0</v>
      </c>
      <c r="Z31" s="90"/>
      <c r="AA31" s="49"/>
      <c r="AB31" s="51"/>
      <c r="AC31" s="95"/>
      <c r="AD31" s="90">
        <f>AVERAGE(AE29:AE30)</f>
        <v>0</v>
      </c>
      <c r="AE31" s="49"/>
      <c r="AF31" s="49"/>
      <c r="AG31" s="51"/>
      <c r="AH31" s="95"/>
      <c r="AI31" s="90">
        <f>AVERAGE(AJ29:AJ30)</f>
        <v>0</v>
      </c>
      <c r="AJ31" s="49"/>
      <c r="AK31" s="49"/>
      <c r="AL31" s="51"/>
      <c r="AM31" s="95"/>
      <c r="AN31" s="90">
        <f>AVERAGE(AO29:AO30)</f>
        <v>0</v>
      </c>
      <c r="AO31" s="49"/>
      <c r="AP31" s="49"/>
      <c r="AQ31" s="51"/>
      <c r="AR31" s="95"/>
      <c r="AS31" s="90">
        <f>AVERAGE(AT29:AT30)</f>
        <v>0</v>
      </c>
      <c r="AT31" s="49"/>
      <c r="AU31" s="51"/>
    </row>
    <row r="32" spans="1:47" s="53" customFormat="1" ht="19" thickBot="1" x14ac:dyDescent="0.4">
      <c r="A32" s="150"/>
      <c r="B32" s="151"/>
      <c r="C32" s="151"/>
      <c r="D32" s="152"/>
      <c r="E32" s="52" t="s">
        <v>26</v>
      </c>
      <c r="F32" s="84">
        <f>F31+F27</f>
        <v>0.99999999999999978</v>
      </c>
      <c r="G32" s="156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8"/>
      <c r="X32" s="96"/>
      <c r="Y32" s="97">
        <f>((Y27*$F$30)+(Y31*$F$34))</f>
        <v>0</v>
      </c>
      <c r="Z32" s="98"/>
      <c r="AA32" s="98"/>
      <c r="AB32" s="99"/>
      <c r="AC32" s="96"/>
      <c r="AD32" s="97">
        <f>((AD27*$F$30)+(AD31*$F$34))</f>
        <v>0</v>
      </c>
      <c r="AE32" s="98"/>
      <c r="AF32" s="98"/>
      <c r="AG32" s="99"/>
      <c r="AH32" s="96"/>
      <c r="AI32" s="97">
        <f>((AI27*$F$30)+(AI31*$F$34))</f>
        <v>0</v>
      </c>
      <c r="AJ32" s="98"/>
      <c r="AK32" s="98"/>
      <c r="AL32" s="99"/>
      <c r="AM32" s="96"/>
      <c r="AN32" s="97">
        <f>((AN27*$F$30)+(AN31*$F$34))</f>
        <v>0</v>
      </c>
      <c r="AO32" s="98"/>
      <c r="AP32" s="98"/>
      <c r="AQ32" s="99"/>
      <c r="AR32" s="96"/>
      <c r="AS32" s="97">
        <f>((AS27*$F$30)+(AS31*$F$34))</f>
        <v>0</v>
      </c>
      <c r="AT32" s="98"/>
      <c r="AU32" s="99"/>
    </row>
  </sheetData>
  <mergeCells count="29">
    <mergeCell ref="AR10:AU10"/>
    <mergeCell ref="X10:AB10"/>
    <mergeCell ref="G4:M4"/>
    <mergeCell ref="AM10:AQ10"/>
    <mergeCell ref="AH10:AL10"/>
    <mergeCell ref="I5:M5"/>
    <mergeCell ref="I6:M6"/>
    <mergeCell ref="I7:M7"/>
    <mergeCell ref="I8:M8"/>
    <mergeCell ref="A1:M1"/>
    <mergeCell ref="N1:R1"/>
    <mergeCell ref="A2:R2"/>
    <mergeCell ref="A4:B8"/>
    <mergeCell ref="C4:E8"/>
    <mergeCell ref="A31:D31"/>
    <mergeCell ref="A32:D32"/>
    <mergeCell ref="G31:W31"/>
    <mergeCell ref="G32:W32"/>
    <mergeCell ref="AC10:AG10"/>
    <mergeCell ref="A10:B12"/>
    <mergeCell ref="C10:R12"/>
    <mergeCell ref="S10:W12"/>
    <mergeCell ref="X11:AB12"/>
    <mergeCell ref="AC11:AG12"/>
    <mergeCell ref="AH11:AL12"/>
    <mergeCell ref="AM11:AQ12"/>
    <mergeCell ref="AR11:AU12"/>
    <mergeCell ref="G27:W27"/>
    <mergeCell ref="A27:D27"/>
  </mergeCells>
  <pageMargins left="0.7" right="0.7" top="0.75" bottom="0.75" header="0.3" footer="0.3"/>
  <pageSetup paperSize="9" scale="43" orientation="portrait" r:id="rId1"/>
  <colBreaks count="1" manualBreakCount="1">
    <brk id="14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B14:B26 B28:B30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G14:G26 G28:G30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L14:L26 L28:L30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S28:S30 S14:S26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RowHeight="14.5" x14ac:dyDescent="0.35"/>
  <cols>
    <col min="1" max="1" width="6" bestFit="1" customWidth="1"/>
    <col min="2" max="2" width="27.54296875" customWidth="1"/>
    <col min="3" max="5" width="15.81640625" customWidth="1"/>
  </cols>
  <sheetData>
    <row r="1" spans="1:5" ht="29" x14ac:dyDescent="0.35">
      <c r="A1" s="7" t="s">
        <v>23</v>
      </c>
      <c r="B1" s="6" t="s">
        <v>56</v>
      </c>
      <c r="C1" s="6" t="s">
        <v>8</v>
      </c>
      <c r="D1" s="3" t="s">
        <v>31</v>
      </c>
      <c r="E1" s="4" t="s">
        <v>15</v>
      </c>
    </row>
    <row r="2" spans="1:5" x14ac:dyDescent="0.35">
      <c r="A2" s="8">
        <v>1</v>
      </c>
      <c r="B2" s="8" t="s">
        <v>57</v>
      </c>
      <c r="C2" s="8" t="s">
        <v>45</v>
      </c>
      <c r="D2" s="8" t="s">
        <v>49</v>
      </c>
      <c r="E2" s="8" t="s">
        <v>52</v>
      </c>
    </row>
    <row r="3" spans="1:5" x14ac:dyDescent="0.35">
      <c r="A3" s="8">
        <v>2</v>
      </c>
      <c r="B3" s="8" t="s">
        <v>58</v>
      </c>
      <c r="C3" s="8" t="s">
        <v>46</v>
      </c>
      <c r="D3" s="8" t="s">
        <v>50</v>
      </c>
      <c r="E3" s="8" t="s">
        <v>53</v>
      </c>
    </row>
    <row r="4" spans="1:5" x14ac:dyDescent="0.35">
      <c r="A4" s="8">
        <v>3</v>
      </c>
      <c r="B4" s="8" t="s">
        <v>59</v>
      </c>
      <c r="C4" s="8" t="s">
        <v>47</v>
      </c>
      <c r="D4" s="8" t="s">
        <v>51</v>
      </c>
      <c r="E4" s="8" t="s">
        <v>54</v>
      </c>
    </row>
    <row r="5" spans="1:5" x14ac:dyDescent="0.35">
      <c r="A5" s="8">
        <v>4</v>
      </c>
      <c r="B5" s="8" t="s">
        <v>60</v>
      </c>
      <c r="C5" s="8" t="s">
        <v>48</v>
      </c>
      <c r="D5" s="8" t="s">
        <v>55</v>
      </c>
      <c r="E5" s="8"/>
    </row>
    <row r="6" spans="1:5" x14ac:dyDescent="0.35">
      <c r="A6" s="8">
        <v>5</v>
      </c>
      <c r="B6" s="8" t="s">
        <v>61</v>
      </c>
      <c r="C6" s="8"/>
      <c r="D6" s="8"/>
      <c r="E6" s="8"/>
    </row>
    <row r="7" spans="1:5" x14ac:dyDescent="0.35">
      <c r="A7" s="8">
        <v>6</v>
      </c>
      <c r="B7" s="8" t="s">
        <v>62</v>
      </c>
      <c r="C7" s="8"/>
      <c r="D7" s="8"/>
      <c r="E7" s="8"/>
    </row>
    <row r="8" spans="1:5" x14ac:dyDescent="0.35">
      <c r="A8" s="8">
        <v>7</v>
      </c>
      <c r="B8" s="8" t="s">
        <v>63</v>
      </c>
      <c r="C8" s="8"/>
      <c r="D8" s="8"/>
      <c r="E8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casas</dc:creator>
  <cp:lastModifiedBy>Liliana Patricia Casas Betancourt</cp:lastModifiedBy>
  <cp:lastPrinted>2021-02-15T15:18:12Z</cp:lastPrinted>
  <dcterms:created xsi:type="dcterms:W3CDTF">2021-01-25T18:44:53Z</dcterms:created>
  <dcterms:modified xsi:type="dcterms:W3CDTF">2021-02-26T04:53:12Z</dcterms:modified>
</cp:coreProperties>
</file>