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I:\TELETRABAJO-SDG\NC-SDG\PG\REPORTE III TRIMESTRE\AL\"/>
    </mc:Choice>
  </mc:AlternateContent>
  <xr:revisionPtr revIDLastSave="0" documentId="13_ncr:1_{895BA079-58A6-4D51-B81C-469CA0870226}" xr6:coauthVersionLast="45" xr6:coauthVersionMax="45" xr10:uidLastSave="{00000000-0000-0000-0000-000000000000}"/>
  <bookViews>
    <workbookView showHorizontalScroll="0" showVerticalScroll="0" showSheetTabs="0"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6" i="1" l="1"/>
  <c r="AF46" i="1"/>
  <c r="AF45" i="1"/>
  <c r="AH45" i="1" s="1"/>
  <c r="AF44" i="1"/>
  <c r="AH44" i="1" s="1"/>
  <c r="AH42" i="1"/>
  <c r="AF39" i="1"/>
  <c r="AF38" i="1"/>
  <c r="AF37" i="1"/>
  <c r="AH37" i="1" s="1"/>
  <c r="AF36" i="1"/>
  <c r="AF35" i="1"/>
  <c r="AH35" i="1" s="1"/>
  <c r="AF34" i="1"/>
  <c r="AH34" i="1" s="1"/>
  <c r="AF33" i="1"/>
  <c r="AF32" i="1"/>
  <c r="AF29" i="1"/>
  <c r="AH29" i="1" s="1"/>
  <c r="AF28" i="1"/>
  <c r="AH28" i="1" s="1"/>
  <c r="AG27" i="1"/>
  <c r="AF27" i="1"/>
  <c r="AG26" i="1"/>
  <c r="AF26" i="1"/>
  <c r="AG25" i="1"/>
  <c r="AF25" i="1"/>
  <c r="AG24" i="1"/>
  <c r="AF24" i="1"/>
  <c r="AH22" i="1"/>
  <c r="AH47" i="1" s="1"/>
  <c r="AG22" i="1"/>
  <c r="AF22" i="1"/>
  <c r="AF21" i="1"/>
  <c r="AH21" i="1" s="1"/>
  <c r="P38" i="1" l="1"/>
  <c r="AA46" i="1" l="1"/>
  <c r="AC42" i="1" l="1"/>
  <c r="AB42" i="1"/>
  <c r="AA42" i="1" l="1"/>
  <c r="AA29" i="1" l="1"/>
  <c r="AA28" i="1" l="1"/>
  <c r="AB29" i="1" l="1"/>
  <c r="AB28" i="1"/>
  <c r="AB31" i="1"/>
  <c r="AB27" i="1"/>
  <c r="AB26" i="1"/>
  <c r="AB25" i="1"/>
  <c r="AB24" i="1"/>
  <c r="W27" i="1" l="1"/>
  <c r="W25" i="1" l="1"/>
  <c r="E40" i="1" l="1"/>
  <c r="P44" i="1"/>
  <c r="AQ47" i="1"/>
  <c r="AR20" i="1"/>
  <c r="AM47" i="1"/>
  <c r="E47" i="1"/>
  <c r="U21" i="1"/>
  <c r="U22" i="1"/>
  <c r="U23" i="1"/>
  <c r="U24" i="1"/>
  <c r="U25" i="1"/>
  <c r="U26" i="1"/>
  <c r="U27" i="1"/>
  <c r="U28" i="1"/>
  <c r="U29" i="1"/>
  <c r="U31" i="1"/>
  <c r="U32" i="1"/>
  <c r="U33" i="1"/>
  <c r="U34" i="1"/>
  <c r="U35" i="1"/>
  <c r="U36" i="1"/>
  <c r="U37" i="1"/>
  <c r="U38" i="1"/>
  <c r="U39" i="1"/>
  <c r="U20" i="1"/>
  <c r="AR33" i="1"/>
  <c r="AP33" i="1"/>
  <c r="AK33" i="1"/>
  <c r="AA33" i="1"/>
  <c r="V33" i="1"/>
  <c r="P33" i="1"/>
  <c r="AR41" i="1"/>
  <c r="AR42" i="1"/>
  <c r="AR43" i="1"/>
  <c r="AR44" i="1"/>
  <c r="AR45" i="1"/>
  <c r="AR46" i="1"/>
  <c r="AK46" i="1"/>
  <c r="AK45" i="1"/>
  <c r="AK44" i="1"/>
  <c r="AK43" i="1"/>
  <c r="AK42" i="1"/>
  <c r="AK41" i="1"/>
  <c r="AK40" i="1"/>
  <c r="AK39" i="1"/>
  <c r="AK38" i="1"/>
  <c r="AK37" i="1"/>
  <c r="AK36" i="1"/>
  <c r="AK35" i="1"/>
  <c r="AK34" i="1"/>
  <c r="AK32" i="1"/>
  <c r="AK31" i="1"/>
  <c r="AK29" i="1"/>
  <c r="AK28" i="1"/>
  <c r="AK27" i="1"/>
  <c r="AK26" i="1"/>
  <c r="AK25" i="1"/>
  <c r="AK24" i="1"/>
  <c r="AK23" i="1"/>
  <c r="AK22" i="1"/>
  <c r="AK21" i="1"/>
  <c r="AK20" i="1"/>
  <c r="AQ46" i="1"/>
  <c r="AQ42" i="1"/>
  <c r="AA24" i="1"/>
  <c r="AA25" i="1"/>
  <c r="AA26" i="1"/>
  <c r="AC26" i="1" s="1"/>
  <c r="AA27" i="1"/>
  <c r="AA31" i="1"/>
  <c r="AA32" i="1"/>
  <c r="AA34" i="1"/>
  <c r="AA35" i="1"/>
  <c r="AA36" i="1"/>
  <c r="AA37" i="1"/>
  <c r="AA38" i="1"/>
  <c r="AC38" i="1" s="1"/>
  <c r="AA41" i="1"/>
  <c r="AA45" i="1"/>
  <c r="V25" i="1"/>
  <c r="V26" i="1"/>
  <c r="X26" i="1" s="1"/>
  <c r="V27" i="1"/>
  <c r="V31" i="1"/>
  <c r="V32" i="1"/>
  <c r="V34" i="1"/>
  <c r="V35" i="1"/>
  <c r="V37" i="1"/>
  <c r="V38" i="1"/>
  <c r="X38" i="1" s="1"/>
  <c r="V39" i="1"/>
  <c r="X39" i="1" s="1"/>
  <c r="V45" i="1"/>
  <c r="AR21" i="1"/>
  <c r="AR22" i="1"/>
  <c r="AR23" i="1"/>
  <c r="AR24" i="1"/>
  <c r="AR25" i="1"/>
  <c r="AR26" i="1"/>
  <c r="AR27" i="1"/>
  <c r="AR28" i="1"/>
  <c r="AR29" i="1"/>
  <c r="AR31" i="1"/>
  <c r="AR32" i="1"/>
  <c r="AR34" i="1"/>
  <c r="AR35" i="1"/>
  <c r="AR36" i="1"/>
  <c r="AR37" i="1"/>
  <c r="AR38" i="1"/>
  <c r="AR39" i="1"/>
  <c r="AP36" i="1"/>
  <c r="AP37" i="1"/>
  <c r="AP38" i="1"/>
  <c r="AP39" i="1"/>
  <c r="AP40" i="1"/>
  <c r="AP41" i="1"/>
  <c r="AP42" i="1"/>
  <c r="AP43" i="1"/>
  <c r="AP44" i="1"/>
  <c r="AP45" i="1"/>
  <c r="AP46" i="1"/>
  <c r="AP34" i="1"/>
  <c r="AP35" i="1"/>
  <c r="AP32" i="1"/>
  <c r="AP31" i="1"/>
  <c r="AP29" i="1"/>
  <c r="AP28" i="1"/>
  <c r="AP27" i="1"/>
  <c r="AP26" i="1"/>
  <c r="AP25" i="1"/>
  <c r="AP24" i="1"/>
  <c r="AP23" i="1"/>
  <c r="AP22" i="1"/>
  <c r="AP21" i="1"/>
  <c r="AP20" i="1"/>
  <c r="P34" i="1"/>
  <c r="P35" i="1"/>
  <c r="P39" i="1"/>
  <c r="P32" i="1"/>
  <c r="AQ26" i="1" l="1"/>
  <c r="AQ36" i="1"/>
  <c r="AC47" i="1"/>
  <c r="X47" i="1"/>
  <c r="AQ41" i="1"/>
  <c r="AQ24" i="1"/>
  <c r="AQ28" i="1"/>
  <c r="AQ33" i="1"/>
  <c r="AQ43" i="1"/>
  <c r="AQ27" i="1"/>
  <c r="AQ34" i="1"/>
  <c r="AQ32" i="1"/>
  <c r="AQ20" i="1"/>
  <c r="AQ40" i="1" s="1"/>
  <c r="E48" i="1"/>
  <c r="AQ25" i="1"/>
  <c r="AQ29" i="1"/>
  <c r="AQ45" i="1"/>
  <c r="AQ37" i="1"/>
  <c r="X37" i="1"/>
  <c r="AQ31" i="1"/>
  <c r="AQ38" i="1"/>
  <c r="AQ35" i="1"/>
  <c r="AQ21" i="1"/>
  <c r="AQ22" i="1"/>
  <c r="AQ44" i="1"/>
  <c r="AQ23" i="1"/>
  <c r="AQ39" i="1"/>
  <c r="AR40" i="1"/>
  <c r="AR47" i="1" s="1"/>
</calcChain>
</file>

<file path=xl/sharedStrings.xml><?xml version="1.0" encoding="utf-8"?>
<sst xmlns="http://schemas.openxmlformats.org/spreadsheetml/2006/main" count="660" uniqueCount="307">
  <si>
    <t>ALCALDÍA LOCAL DE USME</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</si>
  <si>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</si>
  <si>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</si>
  <si>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</si>
  <si>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</si>
  <si>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</si>
  <si>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</si>
  <si>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</si>
  <si>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</si>
  <si>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</si>
  <si>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</si>
  <si>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</si>
  <si>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</si>
  <si>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</si>
  <si>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84%</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</si>
  <si>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</si>
  <si>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 xml:space="preserve">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244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t>
  </si>
  <si>
    <t>25 de junio de 2020</t>
  </si>
  <si>
    <t>En atención a la solicitud remitida por la Subsecretaría de Gestión Local - SGL se modifican las dos metas de participación (Encuentros Ciudadanos y Audiencia Pública de Rendición de Cuentas) incorporadas en el plan de gestión.</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</si>
  <si>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</si>
  <si>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</si>
  <si>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</si>
  <si>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</si>
  <si>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</si>
  <si>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</si>
  <si>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</si>
  <si>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</si>
  <si>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</si>
  <si>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</si>
  <si>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</si>
  <si>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</si>
  <si>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</si>
  <si>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</si>
  <si>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</si>
  <si>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</si>
  <si>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</si>
  <si>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</si>
  <si>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</si>
  <si>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</si>
  <si>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</si>
  <si>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</si>
  <si>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</si>
  <si>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</si>
  <si>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</si>
  <si>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</si>
  <si>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</si>
  <si>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</si>
  <si>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</si>
  <si>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</si>
  <si>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</si>
  <si>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</si>
  <si>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</si>
  <si>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</si>
  <si>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</si>
  <si>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</si>
  <si>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</si>
  <si>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</si>
  <si>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</si>
  <si>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</si>
  <si>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</si>
  <si>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N/A</t>
  </si>
  <si>
    <t>SUMA</t>
  </si>
  <si>
    <t>Participantes en encuentros ciudadanos</t>
  </si>
  <si>
    <t>EFICACIA</t>
  </si>
  <si>
    <t>Reportes de participantes</t>
  </si>
  <si>
    <t>Grupo Planeación - Alcaldía Local</t>
  </si>
  <si>
    <t>Consulta en la carpeta de encuentros ciudadanos Vigencia  2020 o entregables del contrato vigencia 2020</t>
  </si>
  <si>
    <t>META NO PROGRAMADA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</si>
  <si>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</si>
  <si>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</si>
  <si>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</si>
  <si>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vigencia 2019 ó entregables del contrato vigencia 2020</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</si>
  <si>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</si>
  <si>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</si>
  <si>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</si>
  <si>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</si>
  <si>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</si>
  <si>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</si>
  <si>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</si>
  <si>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</si>
  <si>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</si>
  <si>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Consulta en carpeta Plan Accion Presupuestos Participativos vigencia 2020</t>
  </si>
  <si>
    <t xml:space="preserve">Reporte de la Subsecretaria de Gestión Local </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</si>
  <si>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</si>
  <si>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</si>
  <si>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</si>
  <si>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</si>
  <si>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</si>
  <si>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Reporte PREDIS  Reporte MUSI Informe Avance PDL Emitido por SDP</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</si>
  <si>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</si>
  <si>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</si>
  <si>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</si>
  <si>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</si>
  <si>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18,68% a Jun
91,94% a Dic</t>
  </si>
  <si>
    <t>compromisos 2020</t>
  </si>
  <si>
    <t>Reporte PREDIS</t>
  </si>
  <si>
    <t>FDL - Alcaldía Local</t>
  </si>
  <si>
    <t>Porcentaje de Giros de la Vigencia 2019</t>
  </si>
  <si>
    <t>(Valor de los giros de inversión directa de la vigencia  / Valor total del presupuesto de inversión directa de la vigencia)*100</t>
  </si>
  <si>
    <t>giros 2020</t>
  </si>
  <si>
    <t>El Fondo de Desarrollo Local de Usme durante el primer trimestre de 2020 giró el 2,07% teniendo en cuenta que, el Valor de los giros de inversión directa de la vigencia 2020 corresponde a la suma de $1.323.358.573 y el Valor total del presupuesto de inversión directa de la vigencia 2020 es de $63.857.044.000. Por lo tanto, se ha cumplido al 100% ésta meta.</t>
  </si>
  <si>
    <t>Porcentaje de Giros de Obligaciones por Pagar 2019 y anteriores</t>
  </si>
  <si>
    <t>(Valor de los giros de obligaciones por pagar de la vigencia 2019  / Valor total de las obligaciones por pagar de la vigencia 2019)*100</t>
  </si>
  <si>
    <t>giros obligaciones por pagar 2019</t>
  </si>
  <si>
    <t>El Fondo de Desarrollo Local de Usme durante el primer trimestre de 2020 Giro el 4,60%, de las Obligaciones por Pagar en Inversión de 2019. Teniendo en cuenta que, el valor del giro realizado fue de $2.274.443.192 y el Valor Total de las Obligaciones por Pagar de Inversión de la Vigencia 2019 es de $49.398.496.168. Alcanzando un cumplimiento del 92,08% de la meta.</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</si>
  <si>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</si>
  <si>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</si>
  <si>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</si>
  <si>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El Fondo de Desarrollo Local de Usme durante el primer trimestre de 2020 giró el 16,27% teniendo en cuenta que, el Valor de los giros de obligaciones por pagar de la vigencia 2018 y años anteriores corresponde a $4.421.955.523 y el Valor total de las obligaciones por pagar de la vigencia 2019 es de $27.166.038.970. Por lo tanto, se cumplió la meta superando el 100% de su cumplimiento.</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</si>
  <si>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</si>
  <si>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</si>
  <si>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</si>
  <si>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</si>
  <si>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Reporte SIPSE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</si>
  <si>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</si>
  <si>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</si>
  <si>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</si>
  <si>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</si>
  <si>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Plan de Acción de Sostenibilidad Contable y Carpeta soportes vigencia 2020</t>
  </si>
  <si>
    <t>META REPROGRAMADA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</si>
  <si>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</si>
  <si>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</si>
  <si>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</si>
  <si>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</si>
  <si>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</si>
  <si>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</si>
  <si>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</si>
  <si>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 xml:space="preserve">SDQS Aplicativo Gestión Documental Orfeo Reporte Grupo SAC Reporte Aplicativo CRONOS </t>
  </si>
  <si>
    <t>Durante el primer trimestre de la vigencia 2020, la Alcaldía Local dio respuesta a 141 requerimientos ciudadanos del año 2019, los cuales representan un nivel de avance del 100%</t>
  </si>
  <si>
    <t>Reporte SAC</t>
  </si>
  <si>
    <t>Fortalecer la capacidad institucional y para el ejercicio de la función policiva por parte de las autoridades locales a cargo de la Secretaría Distrital de Gobierno</t>
  </si>
  <si>
    <t>Inspección Vigilancia y Control</t>
  </si>
  <si>
    <r>
      <t xml:space="preserve">Realizar </t>
    </r>
    <r>
      <rPr>
        <b/>
        <sz val="12"/>
        <rFont val="Garamond"/>
        <family val="1"/>
      </rPr>
      <t>60</t>
    </r>
    <r>
      <rPr>
        <sz val="12"/>
        <rFont val="Garamond"/>
        <family val="1"/>
      </rPr>
      <t xml:space="preserve"> acciones de control u operativos en materia de  actividad económica (en el mes de diciembre se deben realizar los operativos pólvora y artículos pirotécnicos)</t>
    </r>
  </si>
  <si>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</si>
  <si>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</si>
  <si>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</si>
  <si>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</si>
  <si>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</si>
  <si>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Carpeta de Operativos y/o Acciones de IVC A.L. Usme vigencia 2020 y reporte de la DGP de la SDG</t>
  </si>
  <si>
    <t>La Alcaldía Local de Usme realizó 15 Operativos y/o Acciones de IVC en materia de Actividad Económica durante el primer trimestre de 2020. Por lo tanto, se cumplió la meta al 100% .</t>
  </si>
  <si>
    <r>
      <t xml:space="preserve">Realizar </t>
    </r>
    <r>
      <rPr>
        <b/>
        <sz val="12"/>
        <rFont val="Garamond"/>
        <family val="1"/>
      </rPr>
      <t>60</t>
    </r>
    <r>
      <rPr>
        <sz val="12"/>
        <rFont val="Garamond"/>
        <family val="1"/>
      </rPr>
      <t xml:space="preserve"> acciones de control u operativos en materia de  integridad del espacio publico.</t>
    </r>
  </si>
  <si>
    <t>Acciones de control a las actuaciones de IVC control en materia de  integridad del espacio publico.</t>
  </si>
  <si>
    <t>No acciones realizadas de control en materia de  integridad del espacio publico.</t>
  </si>
  <si>
    <t>La Alcaldía Local de Usme realizó 26 Operativos y/o Acciones de IVC en materia de Espacio Público durante el primer trimestre de 2020. Por lo tanto, se cumplió la meta superando el 100% .</t>
  </si>
  <si>
    <r>
      <t xml:space="preserve">Realizar </t>
    </r>
    <r>
      <rPr>
        <b/>
        <sz val="12"/>
        <rFont val="Garamond"/>
        <family val="1"/>
      </rPr>
      <t>28</t>
    </r>
    <r>
      <rPr>
        <sz val="12"/>
        <rFont val="Garamond"/>
        <family val="1"/>
      </rPr>
      <t xml:space="preserve"> acciones de control u operativos en materia de obras y urbanismo</t>
    </r>
  </si>
  <si>
    <t>Acciones de control  en materia de obras y urbanismo</t>
  </si>
  <si>
    <t>No acciones realizadas de control  en materia de obras y urbanismo</t>
  </si>
  <si>
    <t>La Alcaldía Local de Usme realizó 7 Operativos y/o Acciones de IVC en materia de Obras y Urbanismo durante el primer trimestre de 2020. Por lo tanto, se cumplió la meta al 100% .</t>
  </si>
  <si>
    <r>
      <t>Realizar 1</t>
    </r>
    <r>
      <rPr>
        <b/>
        <sz val="12"/>
        <rFont val="Garamond"/>
        <family val="1"/>
      </rPr>
      <t>2</t>
    </r>
    <r>
      <rPr>
        <sz val="12"/>
        <rFont val="Garamond"/>
        <family val="1"/>
      </rPr>
      <t xml:space="preserve"> acciones de control u operativos para dar cumplimiento a los fallos de cerros orientales</t>
    </r>
  </si>
  <si>
    <t>Acciones de control para el cumplimiento de fallos judiciales - cerros de oriente</t>
  </si>
  <si>
    <t>No acciones de control para dar cumplimiento de fallos judiciales - cerros de oriente - rio Bogotá</t>
  </si>
  <si>
    <t>La Alcaldía Local de Usme realizó 3 Acciones de control para dar cumplimiento de fallos judiciales - cerros de oriente, durante el primer trimestre de 2020. Por lo tanto, se cumplió la meta al 100% .</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</si>
  <si>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</si>
  <si>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</si>
  <si>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</si>
  <si>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</si>
  <si>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Reporte de los Inspectores de Policía de Usme. Base de datos de las Inspecciones y Expedientes Fisicos</t>
  </si>
  <si>
    <t>Porcentaje de expedientes de policía con fallo de fondo</t>
  </si>
  <si>
    <t>(No de fallos realizados  durante el trimestre/ expedientes procesales allegados a 31 de diciembre de 2019)*100</t>
  </si>
  <si>
    <t xml:space="preserve">Fallos de fondo </t>
  </si>
  <si>
    <t>Reporte DGP</t>
  </si>
  <si>
    <t>Actuaciones administrativas terminadas (archivadas)</t>
  </si>
  <si>
    <t>No actuaciones administrativas terminadas (archivadas) durante el trimestre</t>
  </si>
  <si>
    <t>Actuaciones administrativas terminadas (Archivadas)</t>
  </si>
  <si>
    <t>Reporte del Área de Gestión Policiva Jurídica Local de Usme. Base de datos de las  Actuaciones Administrativas activas a corte de 31 de diciembre de 2019 Expedientes Fisicos</t>
  </si>
  <si>
    <t xml:space="preserve">La Alcaldía Local  terminó en el trimestre 13 actuaciones administrativas activas. Por el momento, por parte de la Alcaldía Lcoal de Usme, por el momento se reporta sólo las actuaciones administrativas en materia de Actividad Económica y Espacio Público que se archivaron 7 así 8 1. No. 2013050880100006 E.C  2.  No. 442 de 2009 E.C                3. 488-10 EP                                   4. 2015050880100014 EC                      5. 2013050880100011E.C                      6. 201505088100007 E.C           7. 2016553880100036 E.C..)
Y con respecto al reporte de las actuaciones administrativas en materia de Obras y Urbanismo del Área de Gestión Policiva Jurídica Local, no se cuenta con la información toda vez que las personas que reportan información sobre este tema están en días de descanso compensatorio por tal razón no se puede emitir la información total de los avances realizados durante el primer trimestre de 2020 en ésta meta. </t>
  </si>
  <si>
    <t>Actuaciones administrativas terminadas hasta la primera instancia</t>
  </si>
  <si>
    <t>No de actuaciones administrativas terminadas  hasta la primera instancia</t>
  </si>
  <si>
    <t xml:space="preserve">La Alcaldía Local terminó en primera instancia 12 actuaciones administrativas.. Por el momento, por parte de la Alcaldía Lcoal de Usme se reporta sólo las actuaciones administrativas en materia de Actividad Económica y Espacio Público que se archivaron 7 así: 1. No. 2013050880100006 E.C  2.  No. 442 de 2009 E.C                3. 488-10 EP                                   4. 2015050880100014 EC                      5. 2013050880100011E.C                      6. 201505088100007 E.C           7. 2016553880100036 E.C
Y con respecto al reporte de las actuaciones administrativas en materia de Obras y Urbanismo del Área de Gestión Policiva Jurídica Local, no se cuenta con la información toda vez que las personas que reportan información sobre este tema están en días de descanso compensatorio por tal razón no se puede emitir la información total de los avances realizados durante el primer trimestre de 2020 en ésta meta. </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</si>
  <si>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</si>
  <si>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</si>
  <si>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</si>
  <si>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</si>
  <si>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</si>
  <si>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</si>
  <si>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</si>
  <si>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</si>
  <si>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</si>
  <si>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</si>
  <si>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</si>
  <si>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</si>
  <si>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</si>
  <si>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</si>
  <si>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</si>
  <si>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</si>
  <si>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</si>
  <si>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</si>
  <si>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</si>
  <si>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</si>
  <si>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</si>
  <si>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</si>
  <si>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</si>
  <si>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</si>
  <si>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</si>
  <si>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</si>
  <si>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</si>
  <si>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</si>
  <si>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</si>
  <si>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</si>
  <si>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</si>
  <si>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</si>
  <si>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</si>
  <si>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</si>
  <si>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</si>
  <si>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</si>
  <si>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</si>
  <si>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 xml:space="preserve">La Alcaldía Local  mantuvo al 100% las acciones correctivas, documentadas y vigentes en el trimestre.
</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</si>
  <si>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</si>
  <si>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</si>
  <si>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</si>
  <si>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</si>
  <si>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</si>
  <si>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</si>
  <si>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</si>
  <si>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transversales</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</si>
  <si>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</si>
  <si>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</si>
  <si>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</si>
  <si>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</si>
  <si>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</si>
  <si>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Jorge Eliecer Peña Pinilla
Alcalde Local de Usme
</t>
    </r>
    <r>
      <rPr>
        <b/>
        <sz val="16"/>
        <color theme="1"/>
        <rFont val="Garamond"/>
        <family val="1"/>
      </rPr>
      <t>Aprobado mediante caso HOLA N° 91012</t>
    </r>
  </si>
  <si>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</si>
  <si>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La Alcaldía Local comprometió a 30 de junio el 23,53 del presupuesto de inversión representado en   15,027,423,287.00,</t>
  </si>
  <si>
    <t>EJECUCIÓN PRESUPUESTAL A  JUNIO 30 DEL 2020. Aplicativo PREDIS</t>
  </si>
  <si>
    <t>La Alcaldía Local giro el 14,76 % a 30 de junio del presupuesto de inversión vigencia 2020, representado en   9,423,692,007.00</t>
  </si>
  <si>
    <t xml:space="preserve">La Alcaldía Local giro el 9,72 % a 30 de junio del presupuesto de inversión obligaciones por pagar vigencia 2019, representado en  4,806,412,862.00
</t>
  </si>
  <si>
    <t>La Alcaldía Local giro el 31,19 % a 30 de junio del presupuesto de inversión obligaciones por pagar vigencia 2018 y anteriores, representado en   8,601,940,512.00</t>
  </si>
  <si>
    <t>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t>
  </si>
  <si>
    <t>Reporte cumplimiento plan de acción SIPSE Local remitido por la Dirección para la Gestión del Desarrollo Local.</t>
  </si>
  <si>
    <t>Se ejecutó el 100% del plan de sostenibilidad contable, formulado para el primer semestre de la vigencia 2020 para la Alcaldía Local de USME.</t>
  </si>
  <si>
    <t>Plan de Sostenibilidad Contable Usme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</si>
  <si>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</si>
  <si>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</si>
  <si>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</si>
  <si>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</si>
  <si>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</si>
  <si>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</si>
  <si>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</si>
  <si>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La Alcaldía Local de acuerdo con el reporte remitido ha dado respuesta a 288 requerimientos ciudadanos de los 74 programados para el trimestre, lo que representa un nivel de avance del 100% en el trimestre.</t>
  </si>
  <si>
    <t>La Alcaldía Local impulso procesalmente a 7,882 expedientes allegados a 31 de diciembre de 2019.</t>
  </si>
  <si>
    <t>Reporte Dirección para la Gestión Policiva</t>
  </si>
  <si>
    <t>La Alcaldía Local falló de fondo en el trimestre 390 expedientes  de los   1.114 programados.</t>
  </si>
  <si>
    <t>La Alcaldía Local  terminó 30 actuación administrativa durante el II trimestre.</t>
  </si>
  <si>
    <t xml:space="preserve">META NO PROGRAMADA    </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</si>
  <si>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</si>
  <si>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</si>
  <si>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</si>
  <si>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La Alcaldía Local de los un  (1) plan abiertos, tiene la totalidad de acciones seis ( 6) abiertas vencidas a 30 de junio de 2020.</t>
  </si>
  <si>
    <t>Reporte MIMEC y SIG Oficina Asesora de Planeación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</si>
  <si>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99 lo que representa un nivel de cumplimiento trimestral del 86%.</t>
  </si>
  <si>
    <t>Reporte Oficina Asesora de Comunicaciones Ley 1712 de 2014.</t>
  </si>
  <si>
    <t>CUMPLIMIENTO TRIMESTRE II</t>
  </si>
  <si>
    <t>CUMPLIMIENTO TRIMESTRE I</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</si>
  <si>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</si>
  <si>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29 de julio de 2020</t>
  </si>
  <si>
    <t>La Alcaldía Local no fue convocada  por la Direccion Administrativa,</t>
  </si>
  <si>
    <t>Para segundo trimestre de la vigencia 2020, el plan de gestión de la alcaldía local alcanzó un nivel de desempeño del 87%.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</si>
  <si>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La Alcaldía Local falló de fondo el  4,33% de los expedientes de policía a cargo de las inspecciones de policía con corte a 31-12-2019 programados para el trimestre.</t>
  </si>
  <si>
    <t>La Alcaldía Local de Usme realizó 27 Operativos y/o Acciones de IVC en materia de Actividad Económica durante el segundo trimestre de 2020. Por lo tanto, se superó la meta del trimestre al 180%. Se cumplió al 100%</t>
  </si>
  <si>
    <t>Carpeta de Operativos y/o Acciones de IVC Alcaldía Local Usme vigencia 2020 y Reporte de la DGP de la SDG</t>
  </si>
  <si>
    <t>La Alcaldía Local de Usme realizó 25 Operativos y/o Acciones de IVC en materia de Espacio Público durante el segundo trimestre de 2020. Por lo tanto, se superó la meta del trimestre al 166,7%. Se cumplió al 100%</t>
  </si>
  <si>
    <t>La Alcaldía Local de Usme realizó siete (7) Operativos y/o Acciones de IVC en materia de Obras y Urbanismo durante el segundo trimestre de 2020. Por lo tanto, se superó la meta del trimestre y se cumplió al 100%</t>
  </si>
  <si>
    <t>Carpeta de Operativos y/o Acciones de IVC a.L.L Usme vigencia 2020 y Reporte de la DGP de la SDG</t>
  </si>
  <si>
    <t>La Alcaldía Local de Usme realizó tres (03) Acciones de Control durante el segundo trimestre de 2020, para dar cumplimiento a los fallos de cerros orientales. Por lo tanto, se cumplió la meta al 100%</t>
  </si>
  <si>
    <t>30 de septiembre de 2020</t>
  </si>
  <si>
    <t>Lograr el 75% de cumplimiento físico acumulado del plan de desarrollo local.</t>
  </si>
  <si>
    <t>Girar mínimo el 50% del presupuesto de inversión directa comprometido en la vigencia 2020</t>
  </si>
  <si>
    <t>Girar mínimo el 50% del presupuesto comprometido constituido como obligaciones por pagar de la vigencia 2019 (inversión).</t>
  </si>
  <si>
    <t>Girar mínimo el 65% del presupuesto comprometido constituido como obligaciones por pagar de la vigencia 2018 y anteriores (inversión).</t>
  </si>
  <si>
    <t>Impulsar procesalmente (avocar, rechazar, enviar al competente), el 35% de los expedientes de policía a cargo de las inspecciones de policía, con corte a 31 de diciembre de 2019</t>
  </si>
  <si>
    <t>Fallar de fondo el 12 %  de los expedientes de policía a cargo de las inspecciones de policía con corte a 31-12-2019</t>
  </si>
  <si>
    <t>Terminar (archivar), 80 actuaciones administrativas activas</t>
  </si>
  <si>
    <t>Terminar70 actuaciones administrativas hasta la primera instancia</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</si>
  <si>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75% de cumplimiento físico acumulado del plan de desarrollo local.
• Girar mínimo el 50% del presupuesto de inversión directa comprometido en la vigencia 2020.
• Girar mínimo el 50% del presupuesto comprometido constituido como obligaciones por pagar de la vigencia 2019 (inversión).
• Girar mínimo el 65% del presupuesto comprometido constituido como obligaciones por pagar de la vigencia 2018 y anteriores (inversión).
 • Diligenciar el 100% del formulario de indicadores sobre transparencia. Dejando la programación total a cuarto trimestre
• Impulsar procesalmente (avocar, rechazar, enviar al competente), el 35% de los expedientes de policía a cargo de las inspecciones de policía, con corte a 31 de diciembre de 2019.
• Fallar de fondo el 12 % de los expedientes de policía a cargo de las inspecciones de policía con corte a 31-12-2019
• Terminar (archivar) 80 actuaciones administrativas activas.
• Terminar 70 actuaciones administrativas hasta la primera instancia.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</si>
  <si>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La Alcaldía Local de Usme realizó de forma virtual a través de la plataforma FACEBOOK LIVE la Audiencia Pública de Rendición de Cuentas Gestión vigencia 2019, el pasado 30 de Mayo de 2020, con una participación ciudadana de 115 Asistentes (Espectadores en Vivo), la cual ha logrado un Alcance de 11.124 personas que lo han reproducido de forma posterior.  Previo a ello se realizaron dos Diálogos Ciudadanos también de forma virtual a través de FACEBOOK LIVE.</t>
  </si>
  <si>
    <t>Carpeta de rendición de cuentas vigencia 2019 ó entregables del contrato vigencia 2020</t>
  </si>
  <si>
    <t xml:space="preserve">La Alcaldía Local cumplió con el 100% de las actividades de presupuestos participativos. Toda vez que realizó 09 actividades de 09 programadas dispuesto en la circular 029 de 2020.  A la fecha se puede señalar un cumplimiento a cabalidad de los lineamientos del plan de acción de la primera fase de los presupuestos participativos, el cual se encuentra dispuesto en la circular 029 de 2020 en efecto de lo anterior se puede señalar:
1. El 23 de julio de 2020 se consolida el acta del comité local de presupuestos participativos.
2. A termino de 31 de julio de 2020, se terminaron los encuentros ciudadanos los cuales en el caso de la localidad de Usme permitieron la realización de un total de 5 pre-encuentros ciudadanos y 34 encuentro ciudadanos con un total de 4511 participantes. Esta actividad se estableció de la mano entre el CPL y la ALU. 
3.  Durante el mes de agosto se establece el ejercicio de análisis de los resultados de los encuentros ciudadanos y la votación de remanentes las cuales decidieron priorizar los programas sociales por encima de las obras públicas.
4.  El 23 de agosto se firma el acta de presupuestos participativos de conformidad con el cronograma dispuesto en la circular 029 de 2020
5. Derivado de estos elemento se prepara de acuerdo a los formatos remitidos por parte del nivel central el borrador del plan de desarrollo durante el mes de agosto y septiembre el cual se remite al CPL
6. El CPL remite Concepto al Plan de Desarrollo el 12 de septiembre
7. Se realiza el cierre de los encuentros ciudadanos el 14 de septiembre de manera conjunta entre ALU e IDPAC.
8. Luego de esto se da curso de trámite del proyecto ante la JAL Usme, la cual establece como aprobado el proyecto de PDL después de dos semanas de discusión.
9.  Se realizan reuniones con el nivel central sobre los lineamientos para la segunda fase de presupuestos participativos
Con esta trazabilidad se da cumplimiento al plan de acción dispuesto para la primera Fase. En la actualidad se están estableciendo los procesos de lineamiento de la segunda fase.
</t>
  </si>
  <si>
    <t>Aunque la meta no esta programada para el tercer trimestre. A continucación se informa que el Porcentaje de avance acumulado en el cumplimiento físico del Plan de Desarrollo Local de la Alcaldía Local de Usme a tercer trimestre es del 82% conforme al seguimiento interno conforme a los parameros de la matriz MUSI. Sin embargo, falta el reporte oficial emitido por la SDP que lo emiten en la tercera semana del mes de octubre de 2020.</t>
  </si>
  <si>
    <t>La Alcaldía Local de Usme ha comprometido a corte de 30 de septiembre de 2020 el valor de $ 46,923,767,076.00 equivalente al 68,72%,, teniendo en cuenta que el valor de presupuesto de inversión directar de la presente vigencia es de $ 68,285,561,187.00</t>
  </si>
  <si>
    <t>La Alcaldía Local de Usme ha girado a corte de 30 de septiembre de 2020  el valor de $33,128,059,606.00 del presupuesto de inversión directa de la presente vigencia, equivalente al 48,51%. Ello, teniendo en cuenta que el valor del presupuesto de inversión asignado a la vigencia 2020 es de $68,285,561,187.00</t>
  </si>
  <si>
    <t>La Alcaldía Local de Usme a corte de 30 de septiembre  de 2020 ha girado el valor de $  18,432,265,965.00 de obligaciones por pagar de la vigencia 2019, equivalente al 37,28%. Ello teniendo en cuenta que el valor de las Obligaciones por pagar de la vigencia 2019 es de $49,447,803,036.00.</t>
  </si>
  <si>
    <r>
      <t xml:space="preserve">La Alcaldía Local de Usme a corte de 30 de septiembre  de 2020 ha girado el valor de $14,768,212,940.00 de obligaciones por pagar de la vigencia 2018, equivalente al 53,54%.  Ello teniendo en cuenta que el valor de las Obligaciones por pagar de la vigencia 2019 es de $27,581,747,263.00. Po lo tanto, se supero la meta del trimestre alcanzando un cumplimiento del 134%. </t>
    </r>
    <r>
      <rPr>
        <b/>
        <sz val="11"/>
        <color indexed="8"/>
        <rFont val="Garamond"/>
        <family val="1"/>
      </rPr>
      <t>Se Cumplio al 100%</t>
    </r>
  </si>
  <si>
    <t>La Alcaldía Local de Usme realizó tres (03) Acciones de Control durante el tercer trimestre de 2020, para dar cumplimiento a los fallos de cerros orientales. Por lo tanto, se cumplió la meta al 100%</t>
  </si>
  <si>
    <t xml:space="preserve">Página web: www.usme.gov.co en el siguiente enlace 
http://usme.gov.co/transparencia
Reporte Oficina Asesora de Comunicaciones Ley 1712 de 2014. </t>
  </si>
  <si>
    <t>Reporte Subsecretaría de Gestión Local</t>
  </si>
  <si>
    <t xml:space="preserve">La Alcaldía Local participó en 6 de las 8 actividades programadas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</si>
  <si>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Según el reporte remitido por la Subsecretaría de Gestión Institucional, la Alcaldía Local no reportó el Plan de Sostenibilidad Contable.</t>
  </si>
  <si>
    <t>Reporte Subsecretaría de Gestión Institucional</t>
  </si>
  <si>
    <t xml:space="preserve">La Alcaldía Local de acuerdo con el reporte remitido dio  respuesta a  435 requerimientos ciudadanos de los 110 programados para el trimestre, lo que representa un nivel de avance del 100% en el trimestre.
</t>
  </si>
  <si>
    <r>
      <t xml:space="preserve">La Alcaldía Local de Usme realizó 28 Operativos y/o Acciones de IVC en materia de Actividad Económica durante el tercer trimestre de 2020. Por lo tanto, se superó la meta del trimestre al 187%. </t>
    </r>
    <r>
      <rPr>
        <b/>
        <sz val="11"/>
        <color indexed="8"/>
        <rFont val="Garamond"/>
        <family val="1"/>
      </rPr>
      <t>Se cumplió al 100%</t>
    </r>
  </si>
  <si>
    <r>
      <t xml:space="preserve">La Alcaldía Local de Usme realizó 40 Operativos y/o Acciones de IVC en materia de Espacio Público durante el tercer trimestre de 2020. Por lo tanto, se superó la meta del trimestre al 300%. </t>
    </r>
    <r>
      <rPr>
        <b/>
        <sz val="11"/>
        <color indexed="8"/>
        <rFont val="Garamond"/>
        <family val="1"/>
      </rPr>
      <t>Se cumplió al 100%</t>
    </r>
  </si>
  <si>
    <t>La Alcaldía Local de Usme realizó seis (6)  Operativos y/o Acciones de IVC en materia de Obras y Urbanismo durante el tercer trimestre de 2020. Por lo tanto, se logró el 71,43% de cumplimiento en este trimestre.</t>
  </si>
  <si>
    <t>La Alcaldía Local impulso procesalmente a 7,951 expedientes allegados a 31 de diciembre de 2019 de los 3,343 programados en el trimestre.</t>
  </si>
  <si>
    <r>
      <t>La Alcaldía Local no falló de fondo en el trimestre ningún expediente  de los 223 programados</t>
    </r>
    <r>
      <rPr>
        <b/>
        <sz val="11"/>
        <color theme="1"/>
        <rFont val="Calibri"/>
        <family val="2"/>
        <scheme val="minor"/>
      </rPr>
      <t>.</t>
    </r>
  </si>
  <si>
    <t>La Alcaldía Local  terminó 10 actuaciones administrativas durante el tercer trimestre de 2020.</t>
  </si>
  <si>
    <t>La Alcaldía Local terminó en el trimestre 125 actuaciones administrativas activas.</t>
  </si>
  <si>
    <t xml:space="preserve">La Alcaldía Local participó en 1 de las 4 actividades convocadas por la Dirección Administrativa así:
-Asistencias Técnicas para la implementación y ajustes de las TRD
</t>
  </si>
  <si>
    <t>La Alcaldía Local de Usme reportó en el aplciativo AGORA en el mes de septiembre de 2020,  una (01) buena práctica innovadora en proceso de Planeación , conforme a la metodolgía dada por la OAP denominada "Usme Participa" cuyo propósito es Posicionar a Usme como Localidad altamente participativa en el proceso de planeación local en el marco de los Encuentros Ciudadanos y los Presupuestos Participativos.</t>
  </si>
  <si>
    <t>La Alcaldía Local de las 6  acciones abiertas tiene 6 acciones vencidas en el trimestre.</t>
  </si>
  <si>
    <t>De los 115 criterios evaluados en la actualización de la página web de conformidad con lo definido en la Ley 1712 de 2014 "Por medio de la cual se crea la Ley de Transparencia y del Derecho de Acceso 97 lo que representa un nivel de cumplimiento trimestral del 84%.</t>
  </si>
  <si>
    <t>CUMPLIMIENTO III TRIMESTRE</t>
  </si>
  <si>
    <t xml:space="preserve">Reporte equipo Análisis y Políticas </t>
  </si>
  <si>
    <t>Reporte Oficina Asesora de Planeación</t>
  </si>
  <si>
    <r>
      <t xml:space="preserve">Para segundo trimestre de la vigencia 2020, el plan de gestión de la alcaldía local alcanzó un nivel de desempeño del </t>
    </r>
    <r>
      <rPr>
        <b/>
        <sz val="11"/>
        <color theme="1"/>
        <rFont val="Garamond"/>
        <family val="1"/>
      </rPr>
      <t>78%</t>
    </r>
    <r>
      <rPr>
        <sz val="11"/>
        <color theme="1"/>
        <rFont val="Garamond"/>
        <family val="1"/>
      </rPr>
      <t>.</t>
    </r>
  </si>
  <si>
    <t>23 de octubre de 2020</t>
  </si>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</sst>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0_-;\-* #,##0.0_-;_-* &quot;-&quot;_-;_-@_-"/>
  </numFmts>
  <fonts count="30"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sz val="11"/>
      <color rgb="FF0070C0"/>
      <name val="Garamond"/>
      <family val="1"/>
    </font>
    <font>
      <sz val="10"/>
      <color rgb="FF0070C0"/>
      <name val="Garamond"/>
      <family val="1"/>
    </font>
    <font>
      <b/>
      <sz val="11"/>
      <color rgb="FF0070C0"/>
      <name val="Garamond"/>
      <family val="1"/>
    </font>
    <font>
      <sz val="9"/>
      <color theme="1"/>
      <name val="Garamond"/>
      <family val="1"/>
    </font>
    <font>
      <sz val="11"/>
      <color rgb="FF000000"/>
      <name val="Garamond"/>
      <family val="1"/>
    </font>
    <font>
      <b/>
      <sz val="11"/>
      <name val="Garamond"/>
      <family val="1"/>
    </font>
    <font>
      <b/>
      <sz val="11"/>
      <color rgb="FF000000"/>
      <name val="Garamond"/>
      <family val="1"/>
    </font>
    <font>
      <b/>
      <sz val="11"/>
      <color theme="1"/>
      <name val="Calibri"/>
      <family val="2"/>
      <scheme val="minor"/>
    </font>
    <font>
      <b/>
      <sz val="11"/>
      <color indexed="8"/>
      <name val="Garamond"/>
      <family val="1"/>
    </font>
    <font>
      <b/>
      <sz val="24"/>
      <color theme="1"/>
      <name val="Garamond"/>
      <family val="1"/>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B050"/>
        <bgColor indexed="64"/>
      </patternFill>
    </fill>
  </fills>
  <borders count="51">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56">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9" xfId="2" applyFont="1" applyBorder="1" applyAlignment="1">
      <alignment horizontal="center" vertical="center" wrapText="1"/>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6" fillId="9" borderId="9" xfId="0" applyFont="1" applyFill="1" applyBorder="1" applyAlignment="1">
      <alignment vertical="center" wrapText="1"/>
    </xf>
    <xf numFmtId="0" fontId="6" fillId="7" borderId="9" xfId="0" applyFont="1" applyFill="1" applyBorder="1" applyAlignment="1">
      <alignment vertical="center" wrapText="1"/>
    </xf>
    <xf numFmtId="0" fontId="6" fillId="7" borderId="25" xfId="0" applyFont="1" applyFill="1" applyBorder="1" applyAlignment="1">
      <alignment vertical="center" wrapText="1"/>
    </xf>
    <xf numFmtId="0" fontId="6" fillId="7" borderId="26"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6" fillId="11" borderId="26"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13" fillId="11" borderId="25" xfId="0" applyFont="1" applyFill="1" applyBorder="1" applyAlignment="1">
      <alignment vertical="center" wrapText="1"/>
    </xf>
    <xf numFmtId="0" fontId="5" fillId="0" borderId="25" xfId="0"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6" xfId="0" applyFont="1" applyBorder="1" applyAlignment="1" applyProtection="1">
      <alignment horizontal="justify" vertical="center" wrapText="1"/>
      <protection locked="0"/>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3" fillId="0" borderId="33" xfId="0" applyFont="1" applyBorder="1" applyAlignment="1">
      <alignment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0" fontId="6" fillId="0" borderId="0" xfId="0" applyFont="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0" fontId="9" fillId="12" borderId="25" xfId="0" applyFont="1" applyFill="1" applyBorder="1" applyAlignment="1">
      <alignment horizontal="justify"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10"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9" fillId="0" borderId="32" xfId="0" applyFont="1" applyBorder="1" applyAlignment="1">
      <alignment vertical="center" wrapText="1"/>
    </xf>
    <xf numFmtId="9" fontId="5" fillId="0" borderId="9" xfId="2" applyFont="1" applyBorder="1" applyAlignment="1">
      <alignment horizontal="right" vertical="center" wrapText="1"/>
    </xf>
    <xf numFmtId="9" fontId="5" fillId="0" borderId="26" xfId="2" applyFont="1" applyBorder="1" applyAlignment="1">
      <alignment horizontal="right" vertical="center" wrapText="1"/>
    </xf>
    <xf numFmtId="10" fontId="15" fillId="11"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1" fontId="6" fillId="0" borderId="26" xfId="2"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26" xfId="0" applyNumberFormat="1" applyFont="1" applyFill="1" applyBorder="1" applyAlignment="1">
      <alignment horizontal="center" vertical="center"/>
    </xf>
    <xf numFmtId="9" fontId="6" fillId="0" borderId="9" xfId="2" applyFont="1" applyFill="1" applyBorder="1" applyAlignment="1">
      <alignment horizontal="center" vertical="center"/>
    </xf>
    <xf numFmtId="9" fontId="15" fillId="0" borderId="9"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9" fontId="6" fillId="0" borderId="25" xfId="2" applyFont="1" applyBorder="1" applyAlignment="1">
      <alignment horizontal="center" vertical="center" wrapText="1"/>
    </xf>
    <xf numFmtId="9" fontId="6" fillId="0" borderId="9" xfId="2" applyFont="1" applyBorder="1" applyAlignment="1">
      <alignment horizontal="center" vertical="center" wrapText="1"/>
    </xf>
    <xf numFmtId="10" fontId="6" fillId="0" borderId="9" xfId="2" applyNumberFormat="1" applyFont="1" applyBorder="1" applyAlignment="1">
      <alignment horizontal="center" vertical="center" wrapText="1"/>
    </xf>
    <xf numFmtId="0" fontId="12" fillId="0" borderId="0" xfId="0" applyFont="1" applyAlignment="1">
      <alignment horizontal="center" vertical="center" wrapText="1"/>
    </xf>
    <xf numFmtId="9" fontId="12" fillId="0" borderId="9" xfId="0" applyNumberFormat="1" applyFont="1" applyBorder="1" applyAlignment="1">
      <alignment horizontal="center" vertical="center" wrapText="1"/>
    </xf>
    <xf numFmtId="9" fontId="12" fillId="0" borderId="9" xfId="2" applyFont="1" applyBorder="1" applyAlignment="1">
      <alignment horizontal="center" vertical="center" wrapText="1"/>
    </xf>
    <xf numFmtId="0" fontId="12" fillId="11" borderId="9" xfId="0" applyFont="1" applyFill="1" applyBorder="1" applyAlignment="1">
      <alignment horizontal="center" vertical="center" wrapText="1"/>
    </xf>
    <xf numFmtId="0" fontId="6" fillId="0" borderId="9" xfId="0" applyFont="1" applyBorder="1" applyAlignment="1">
      <alignment horizontal="left" vertical="center" wrapText="1"/>
    </xf>
    <xf numFmtId="0" fontId="6" fillId="11" borderId="25" xfId="0" applyFont="1" applyFill="1" applyBorder="1" applyAlignment="1">
      <alignment horizontal="center" vertical="center" wrapText="1"/>
    </xf>
    <xf numFmtId="0" fontId="20" fillId="0" borderId="25" xfId="0" applyFont="1" applyBorder="1" applyAlignment="1">
      <alignment horizontal="center" vertical="center" wrapText="1"/>
    </xf>
    <xf numFmtId="9" fontId="20" fillId="0" borderId="25" xfId="2" applyFont="1" applyBorder="1" applyAlignment="1">
      <alignment horizontal="center" vertical="center" wrapText="1"/>
    </xf>
    <xf numFmtId="9" fontId="20" fillId="0" borderId="9" xfId="2" applyFont="1" applyBorder="1" applyAlignment="1">
      <alignment horizontal="center" vertical="center" wrapText="1"/>
    </xf>
    <xf numFmtId="9" fontId="22" fillId="0" borderId="9" xfId="0" applyNumberFormat="1" applyFont="1" applyBorder="1" applyAlignment="1">
      <alignment horizontal="center" vertical="center" wrapText="1"/>
    </xf>
    <xf numFmtId="0" fontId="20" fillId="0" borderId="9" xfId="0" applyFont="1" applyBorder="1" applyAlignment="1">
      <alignment horizontal="center" vertical="center" wrapText="1"/>
    </xf>
    <xf numFmtId="9" fontId="20" fillId="0" borderId="15" xfId="2" applyFont="1" applyBorder="1" applyAlignment="1">
      <alignment horizontal="center" vertical="center" wrapText="1"/>
    </xf>
    <xf numFmtId="10" fontId="3" fillId="0" borderId="9" xfId="2"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9" fontId="6" fillId="0" borderId="25" xfId="2"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10" fontId="12"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34" xfId="0" applyFont="1" applyBorder="1" applyAlignment="1">
      <alignment vertical="center"/>
    </xf>
    <xf numFmtId="0" fontId="6" fillId="11" borderId="22" xfId="0" applyFont="1" applyFill="1" applyBorder="1" applyAlignment="1">
      <alignment vertical="center"/>
    </xf>
    <xf numFmtId="0" fontId="20" fillId="0" borderId="34" xfId="0" applyFont="1" applyBorder="1" applyAlignment="1">
      <alignment vertical="center"/>
    </xf>
    <xf numFmtId="0" fontId="6" fillId="0" borderId="35" xfId="0" applyFont="1" applyBorder="1" applyAlignment="1">
      <alignment vertical="center"/>
    </xf>
    <xf numFmtId="0" fontId="6" fillId="0" borderId="2" xfId="0" applyFont="1" applyBorder="1" applyAlignment="1">
      <alignment vertical="center" wrapText="1"/>
    </xf>
    <xf numFmtId="0" fontId="6" fillId="0" borderId="36" xfId="0" applyFont="1" applyBorder="1" applyAlignment="1">
      <alignment vertical="center" wrapText="1"/>
    </xf>
    <xf numFmtId="0" fontId="12" fillId="0" borderId="9"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9" fontId="20" fillId="0" borderId="13" xfId="2"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41" fontId="6" fillId="11" borderId="9" xfId="1" applyFont="1" applyFill="1" applyBorder="1" applyAlignment="1">
      <alignment horizontal="center" vertical="center"/>
    </xf>
    <xf numFmtId="9" fontId="9" fillId="0" borderId="16" xfId="0" applyNumberFormat="1" applyFont="1" applyBorder="1" applyAlignment="1">
      <alignment horizontal="center" vertical="center" wrapText="1"/>
    </xf>
    <xf numFmtId="0" fontId="3" fillId="12" borderId="24" xfId="0" applyFont="1" applyFill="1" applyBorder="1" applyAlignment="1">
      <alignment horizontal="justify" vertical="center" wrapText="1"/>
    </xf>
    <xf numFmtId="3" fontId="6" fillId="11" borderId="12" xfId="0" applyNumberFormat="1" applyFont="1" applyFill="1" applyBorder="1" applyAlignment="1">
      <alignment horizontal="center" vertical="center"/>
    </xf>
    <xf numFmtId="0" fontId="6" fillId="0" borderId="33" xfId="0" applyFont="1" applyBorder="1" applyAlignment="1">
      <alignment horizontal="center" vertical="center"/>
    </xf>
    <xf numFmtId="0" fontId="12" fillId="11" borderId="25" xfId="0" applyFont="1" applyFill="1" applyBorder="1" applyAlignment="1">
      <alignment horizontal="center" vertical="center"/>
    </xf>
    <xf numFmtId="9" fontId="15" fillId="0"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12" xfId="0" applyFont="1" applyBorder="1" applyAlignment="1">
      <alignment horizontal="center" vertical="center"/>
    </xf>
    <xf numFmtId="3" fontId="6" fillId="0" borderId="12" xfId="0" applyNumberFormat="1" applyFont="1" applyBorder="1" applyAlignment="1">
      <alignment horizontal="center" vertical="center"/>
    </xf>
    <xf numFmtId="10" fontId="15" fillId="0" borderId="9" xfId="0" applyNumberFormat="1" applyFont="1" applyFill="1" applyBorder="1" applyAlignment="1" applyProtection="1">
      <alignment horizontal="center" vertical="center"/>
      <protection locked="0"/>
    </xf>
    <xf numFmtId="0" fontId="24" fillId="0" borderId="9" xfId="0" applyFont="1" applyBorder="1" applyAlignment="1">
      <alignment vertical="center" wrapText="1"/>
    </xf>
    <xf numFmtId="0" fontId="6" fillId="0" borderId="25" xfId="0" applyFont="1" applyBorder="1" applyAlignment="1">
      <alignment horizontal="center" vertical="center"/>
    </xf>
    <xf numFmtId="9" fontId="3" fillId="0" borderId="9" xfId="0" applyNumberFormat="1" applyFont="1" applyBorder="1" applyAlignment="1">
      <alignment horizontal="center" vertical="center" wrapText="1"/>
    </xf>
    <xf numFmtId="9" fontId="6" fillId="0" borderId="9" xfId="0" applyNumberFormat="1" applyFont="1" applyBorder="1" applyAlignment="1">
      <alignment horizontal="center" vertical="center"/>
    </xf>
    <xf numFmtId="9" fontId="6" fillId="0" borderId="26" xfId="0" applyNumberFormat="1" applyFont="1" applyBorder="1" applyAlignment="1">
      <alignment horizontal="center" vertical="center"/>
    </xf>
    <xf numFmtId="0" fontId="6" fillId="0" borderId="39" xfId="0" applyFont="1" applyBorder="1" applyAlignment="1">
      <alignment vertical="center" wrapText="1"/>
    </xf>
    <xf numFmtId="0" fontId="12" fillId="0" borderId="9"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10" fontId="6" fillId="0" borderId="9" xfId="2" applyNumberFormat="1" applyFont="1" applyBorder="1" applyAlignment="1" applyProtection="1">
      <alignment horizontal="center" vertical="center" wrapText="1"/>
      <protection locked="0"/>
    </xf>
    <xf numFmtId="0" fontId="6" fillId="0" borderId="38" xfId="0" applyFont="1" applyBorder="1" applyAlignment="1">
      <alignment horizontal="center" vertical="center" wrapText="1"/>
    </xf>
    <xf numFmtId="9" fontId="5" fillId="0" borderId="9" xfId="0" applyNumberFormat="1" applyFont="1" applyBorder="1" applyAlignment="1" applyProtection="1">
      <alignment horizontal="center" vertical="center" wrapText="1"/>
      <protection locked="0"/>
    </xf>
    <xf numFmtId="9" fontId="5" fillId="0" borderId="26" xfId="0" applyNumberFormat="1" applyFont="1" applyBorder="1" applyAlignment="1" applyProtection="1">
      <alignment horizontal="center" vertical="center" wrapText="1"/>
      <protection locked="0"/>
    </xf>
    <xf numFmtId="9" fontId="20" fillId="0" borderId="9" xfId="0" applyNumberFormat="1" applyFont="1" applyFill="1" applyBorder="1" applyAlignment="1" applyProtection="1">
      <alignment horizontal="center" vertical="center"/>
      <protection locked="0"/>
    </xf>
    <xf numFmtId="0" fontId="20" fillId="0" borderId="9" xfId="0" applyFont="1" applyBorder="1" applyAlignment="1">
      <alignment vertical="center" wrapText="1"/>
    </xf>
    <xf numFmtId="9" fontId="21" fillId="0" borderId="26" xfId="0" applyNumberFormat="1" applyFont="1" applyBorder="1" applyAlignment="1" applyProtection="1">
      <alignment horizontal="center" vertical="center" wrapText="1"/>
      <protection locked="0"/>
    </xf>
    <xf numFmtId="0" fontId="20" fillId="0" borderId="9" xfId="2" applyNumberFormat="1" applyFont="1" applyBorder="1" applyAlignment="1">
      <alignment horizontal="center" vertical="center" wrapText="1"/>
    </xf>
    <xf numFmtId="166" fontId="20" fillId="0" borderId="9" xfId="1" applyNumberFormat="1" applyFont="1" applyBorder="1" applyAlignment="1">
      <alignment horizontal="center" vertical="center" wrapText="1"/>
    </xf>
    <xf numFmtId="1" fontId="21" fillId="0" borderId="26" xfId="0" applyNumberFormat="1" applyFont="1" applyBorder="1" applyAlignment="1" applyProtection="1">
      <alignment horizontal="center" vertical="center" wrapText="1"/>
      <protection locked="0"/>
    </xf>
    <xf numFmtId="0" fontId="21" fillId="0" borderId="26" xfId="0" applyNumberFormat="1" applyFont="1" applyBorder="1" applyAlignment="1" applyProtection="1">
      <alignment horizontal="center" vertical="center" wrapText="1"/>
      <protection locked="0"/>
    </xf>
    <xf numFmtId="9" fontId="20" fillId="0" borderId="13" xfId="0" applyNumberFormat="1" applyFont="1" applyBorder="1" applyAlignment="1">
      <alignment horizontal="center" vertical="center"/>
    </xf>
    <xf numFmtId="9" fontId="5" fillId="0" borderId="27" xfId="2" applyFont="1" applyBorder="1" applyAlignment="1">
      <alignment horizontal="center" vertical="center" wrapText="1"/>
    </xf>
    <xf numFmtId="9" fontId="5" fillId="0" borderId="9" xfId="0" applyNumberFormat="1" applyFont="1" applyFill="1" applyBorder="1" applyAlignment="1" applyProtection="1">
      <alignment horizontal="center" vertical="center"/>
      <protection locked="0"/>
    </xf>
    <xf numFmtId="9" fontId="12" fillId="11" borderId="9" xfId="2" applyFont="1" applyFill="1" applyBorder="1" applyAlignment="1">
      <alignment horizontal="center" vertical="center"/>
    </xf>
    <xf numFmtId="0" fontId="12" fillId="14" borderId="16" xfId="0" applyFont="1" applyFill="1" applyBorder="1" applyAlignment="1">
      <alignment horizontal="center" vertical="center" wrapText="1"/>
    </xf>
    <xf numFmtId="9" fontId="19" fillId="14" borderId="37" xfId="2" applyFont="1" applyFill="1" applyBorder="1" applyAlignment="1">
      <alignment horizontal="center" vertical="center" wrapText="1"/>
    </xf>
    <xf numFmtId="0" fontId="20" fillId="0" borderId="22" xfId="0" applyFont="1" applyBorder="1" applyAlignment="1">
      <alignment horizontal="center" vertical="center"/>
    </xf>
    <xf numFmtId="0" fontId="20" fillId="0" borderId="30"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pplyProtection="1">
      <alignment vertical="center"/>
      <protection locked="0"/>
    </xf>
    <xf numFmtId="0" fontId="6" fillId="0" borderId="12" xfId="0" applyFont="1" applyBorder="1" applyAlignment="1">
      <alignment horizontal="center" vertical="center" wrapText="1"/>
    </xf>
    <xf numFmtId="0" fontId="6" fillId="0" borderId="32" xfId="0" applyFont="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9" fontId="25" fillId="0" borderId="9" xfId="0" applyNumberFormat="1" applyFont="1" applyFill="1" applyBorder="1" applyAlignment="1" applyProtection="1">
      <alignment horizontal="center" vertical="center"/>
      <protection locked="0"/>
    </xf>
    <xf numFmtId="9" fontId="12" fillId="0" borderId="9" xfId="2" applyFont="1" applyBorder="1" applyAlignment="1" applyProtection="1">
      <alignment horizontal="center" vertical="center" wrapText="1"/>
      <protection locked="0"/>
    </xf>
    <xf numFmtId="0" fontId="26" fillId="0" borderId="9" xfId="0" applyFont="1" applyBorder="1" applyAlignment="1">
      <alignment vertical="center" wrapText="1"/>
    </xf>
    <xf numFmtId="0" fontId="12" fillId="11" borderId="9" xfId="0" applyFont="1" applyFill="1" applyBorder="1" applyAlignment="1" applyProtection="1">
      <alignment vertical="center" wrapText="1"/>
      <protection locked="0"/>
    </xf>
    <xf numFmtId="9" fontId="22" fillId="0" borderId="9" xfId="0" applyNumberFormat="1" applyFont="1" applyFill="1" applyBorder="1" applyAlignment="1" applyProtection="1">
      <alignment horizontal="center" vertical="center"/>
      <protection locked="0"/>
    </xf>
    <xf numFmtId="9" fontId="11" fillId="0" borderId="9" xfId="0" applyNumberFormat="1" applyFont="1" applyFill="1" applyBorder="1" applyAlignment="1" applyProtection="1">
      <alignment horizontal="center" vertical="center"/>
      <protection locked="0"/>
    </xf>
    <xf numFmtId="0" fontId="6" fillId="13" borderId="40" xfId="0" applyFont="1" applyFill="1" applyBorder="1" applyAlignment="1">
      <alignment horizontal="center" vertical="center" wrapText="1"/>
    </xf>
    <xf numFmtId="0" fontId="6" fillId="0" borderId="41" xfId="0" applyFont="1" applyBorder="1" applyAlignment="1">
      <alignment horizontal="center" vertical="center" wrapText="1"/>
    </xf>
    <xf numFmtId="9" fontId="6" fillId="0" borderId="38" xfId="2" applyFont="1" applyBorder="1" applyAlignment="1">
      <alignment horizontal="center" vertical="center" wrapText="1"/>
    </xf>
    <xf numFmtId="0" fontId="6" fillId="0" borderId="38" xfId="0" applyFont="1" applyBorder="1" applyAlignment="1">
      <alignment vertical="center" wrapText="1"/>
    </xf>
    <xf numFmtId="0" fontId="6" fillId="0" borderId="38" xfId="0" applyFont="1" applyFill="1" applyBorder="1" applyAlignment="1">
      <alignment horizontal="center" vertical="center" wrapText="1"/>
    </xf>
    <xf numFmtId="0" fontId="6" fillId="11" borderId="38" xfId="0" applyFont="1" applyFill="1" applyBorder="1" applyAlignment="1">
      <alignment horizontal="center" vertical="center" wrapText="1"/>
    </xf>
    <xf numFmtId="0" fontId="20" fillId="0" borderId="38" xfId="0" applyFont="1" applyBorder="1" applyAlignment="1">
      <alignment horizontal="center" vertical="center" wrapText="1"/>
    </xf>
    <xf numFmtId="9" fontId="20" fillId="0" borderId="42" xfId="2" applyFont="1" applyBorder="1" applyAlignment="1">
      <alignment horizontal="center" vertical="center" wrapText="1"/>
    </xf>
    <xf numFmtId="9" fontId="19" fillId="14" borderId="43" xfId="2" applyFont="1" applyFill="1" applyBorder="1" applyAlignment="1">
      <alignment horizontal="center" vertical="center" wrapText="1"/>
    </xf>
    <xf numFmtId="9" fontId="22" fillId="0" borderId="9" xfId="2" applyFont="1" applyBorder="1" applyAlignment="1">
      <alignment horizontal="center" vertical="center" wrapText="1"/>
    </xf>
    <xf numFmtId="0" fontId="22" fillId="0" borderId="9" xfId="0" applyFont="1" applyBorder="1" applyAlignment="1">
      <alignment horizontal="center" vertical="center" wrapText="1"/>
    </xf>
    <xf numFmtId="0" fontId="6" fillId="9" borderId="21" xfId="0" applyFont="1" applyFill="1" applyBorder="1" applyAlignment="1">
      <alignment vertical="center" wrapText="1"/>
    </xf>
    <xf numFmtId="0" fontId="6" fillId="9" borderId="4" xfId="0" applyFont="1" applyFill="1" applyBorder="1" applyAlignment="1">
      <alignment vertical="center" wrapText="1"/>
    </xf>
    <xf numFmtId="0" fontId="12" fillId="9" borderId="4" xfId="0" applyFont="1" applyFill="1" applyBorder="1" applyAlignment="1">
      <alignment vertical="center" wrapText="1"/>
    </xf>
    <xf numFmtId="9" fontId="15" fillId="0" borderId="25" xfId="0" applyNumberFormat="1" applyFont="1" applyFill="1" applyBorder="1" applyAlignment="1" applyProtection="1">
      <alignment horizontal="center" vertical="center"/>
      <protection locked="0"/>
    </xf>
    <xf numFmtId="0" fontId="24" fillId="0" borderId="25" xfId="0" applyFont="1" applyBorder="1" applyAlignment="1">
      <alignment vertical="center" wrapText="1"/>
    </xf>
    <xf numFmtId="9" fontId="5" fillId="0" borderId="25" xfId="2" applyFont="1" applyBorder="1" applyAlignment="1">
      <alignment horizontal="center" vertical="center" wrapText="1"/>
    </xf>
    <xf numFmtId="9" fontId="5" fillId="0" borderId="15" xfId="2" applyFont="1" applyBorder="1" applyAlignment="1">
      <alignment horizontal="center" vertical="center" wrapText="1"/>
    </xf>
    <xf numFmtId="9" fontId="20" fillId="0" borderId="13" xfId="0" applyNumberFormat="1" applyFont="1" applyFill="1" applyBorder="1" applyAlignment="1" applyProtection="1">
      <alignment horizontal="center" vertical="center"/>
      <protection locked="0"/>
    </xf>
    <xf numFmtId="9" fontId="22" fillId="0" borderId="13" xfId="0" applyNumberFormat="1" applyFont="1" applyFill="1" applyBorder="1" applyAlignment="1" applyProtection="1">
      <alignment horizontal="center" vertical="center"/>
      <protection locked="0"/>
    </xf>
    <xf numFmtId="0" fontId="20" fillId="0" borderId="13" xfId="0" applyFont="1" applyBorder="1" applyAlignment="1">
      <alignment vertical="center" wrapText="1"/>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24" xfId="0" applyFont="1" applyBorder="1" applyAlignment="1">
      <alignment horizontal="center" vertical="center"/>
    </xf>
    <xf numFmtId="0" fontId="6" fillId="8" borderId="22" xfId="0" applyFont="1" applyFill="1" applyBorder="1" applyAlignment="1">
      <alignment horizontal="center" vertical="center"/>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9" fontId="6" fillId="0" borderId="9" xfId="2" applyFont="1" applyBorder="1" applyAlignment="1" applyProtection="1">
      <alignment horizontal="center" vertical="center" wrapText="1"/>
      <protection locked="0"/>
    </xf>
    <xf numFmtId="9" fontId="15" fillId="0" borderId="9" xfId="2" applyFont="1" applyBorder="1" applyAlignment="1" applyProtection="1">
      <alignment horizontal="center" vertical="center" wrapText="1"/>
      <protection locked="0"/>
    </xf>
    <xf numFmtId="9" fontId="6" fillId="0" borderId="9" xfId="0" applyNumberFormat="1" applyFont="1" applyBorder="1" applyAlignment="1" applyProtection="1">
      <alignment horizontal="center" vertical="center" wrapText="1"/>
      <protection locked="0"/>
    </xf>
    <xf numFmtId="0" fontId="6" fillId="11" borderId="9" xfId="0" applyFont="1" applyFill="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9" fontId="25" fillId="0" borderId="9" xfId="2" applyFont="1" applyBorder="1" applyAlignment="1" applyProtection="1">
      <alignment horizontal="center" vertical="center" wrapText="1"/>
      <protection locked="0"/>
    </xf>
    <xf numFmtId="9" fontId="12" fillId="0" borderId="9" xfId="0" applyNumberFormat="1" applyFont="1" applyBorder="1" applyAlignment="1" applyProtection="1">
      <alignment horizontal="center" vertical="center" wrapText="1"/>
      <protection locked="0"/>
    </xf>
    <xf numFmtId="9" fontId="25" fillId="0" borderId="9" xfId="0" applyNumberFormat="1" applyFont="1" applyBorder="1" applyAlignment="1" applyProtection="1">
      <alignment horizontal="center" vertical="center" wrapText="1"/>
      <protection locked="0"/>
    </xf>
    <xf numFmtId="0" fontId="12" fillId="11" borderId="9" xfId="0" applyFont="1" applyFill="1" applyBorder="1" applyAlignment="1" applyProtection="1">
      <alignment horizontal="center" vertical="center" wrapText="1"/>
      <protection locked="0"/>
    </xf>
    <xf numFmtId="0" fontId="6" fillId="9" borderId="41" xfId="0" applyFont="1" applyFill="1" applyBorder="1" applyAlignment="1">
      <alignment vertical="center" wrapText="1"/>
    </xf>
    <xf numFmtId="0" fontId="6" fillId="0" borderId="38" xfId="0" applyFont="1" applyBorder="1" applyAlignment="1" applyProtection="1">
      <alignment vertical="center" wrapText="1"/>
      <protection locked="0"/>
    </xf>
    <xf numFmtId="0" fontId="24" fillId="0" borderId="38" xfId="0" applyFont="1" applyBorder="1" applyAlignment="1">
      <alignment vertical="center"/>
    </xf>
    <xf numFmtId="0" fontId="24" fillId="0" borderId="38" xfId="0" applyFont="1" applyBorder="1" applyAlignment="1">
      <alignment vertical="center" wrapText="1"/>
    </xf>
    <xf numFmtId="0" fontId="6" fillId="11" borderId="38" xfId="0" applyFont="1" applyFill="1" applyBorder="1" applyAlignment="1" applyProtection="1">
      <alignment vertical="center" wrapText="1"/>
      <protection locked="0"/>
    </xf>
    <xf numFmtId="0" fontId="20" fillId="0" borderId="38" xfId="0" applyFont="1" applyBorder="1" applyAlignment="1">
      <alignment horizontal="left" vertical="center"/>
    </xf>
    <xf numFmtId="0" fontId="20" fillId="0" borderId="38" xfId="0" applyFont="1" applyBorder="1" applyAlignment="1">
      <alignment vertical="center"/>
    </xf>
    <xf numFmtId="0" fontId="20" fillId="0" borderId="42" xfId="0" applyFont="1" applyBorder="1" applyAlignment="1">
      <alignment vertical="center"/>
    </xf>
    <xf numFmtId="0" fontId="6" fillId="9" borderId="2" xfId="0" applyFont="1" applyFill="1" applyBorder="1" applyAlignment="1">
      <alignment vertical="center" wrapText="1"/>
    </xf>
    <xf numFmtId="9" fontId="15" fillId="0" borderId="9" xfId="0" applyNumberFormat="1" applyFont="1" applyBorder="1" applyAlignment="1" applyProtection="1">
      <alignment horizontal="center" vertical="center"/>
      <protection locked="0"/>
    </xf>
    <xf numFmtId="0" fontId="6" fillId="0" borderId="25" xfId="0" applyFont="1" applyBorder="1" applyAlignment="1" applyProtection="1">
      <alignment horizontal="center" vertical="center" wrapText="1"/>
      <protection locked="0"/>
    </xf>
    <xf numFmtId="0" fontId="6" fillId="0" borderId="0" xfId="0" applyFont="1" applyAlignment="1">
      <alignment horizontal="justify" vertical="center" wrapText="1"/>
    </xf>
    <xf numFmtId="0" fontId="6" fillId="0" borderId="9" xfId="0" applyFont="1" applyBorder="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0" fontId="6" fillId="0" borderId="9" xfId="0" applyFont="1" applyBorder="1" applyAlignment="1" applyProtection="1">
      <alignment horizontal="justify" vertical="top" wrapText="1"/>
      <protection locked="0"/>
    </xf>
    <xf numFmtId="0" fontId="6" fillId="11" borderId="9" xfId="0" applyFont="1" applyFill="1" applyBorder="1" applyAlignment="1" applyProtection="1">
      <alignment horizontal="justify" vertical="center" wrapText="1"/>
      <protection locked="0"/>
    </xf>
    <xf numFmtId="0" fontId="20" fillId="0" borderId="9"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0" fillId="0" borderId="9" xfId="0" applyFont="1" applyBorder="1" applyAlignment="1" applyProtection="1">
      <alignment horizontal="justify" vertical="center" wrapText="1"/>
      <protection locked="0"/>
    </xf>
    <xf numFmtId="0" fontId="20" fillId="0" borderId="26" xfId="0" applyFont="1" applyBorder="1" applyAlignment="1" applyProtection="1">
      <alignment vertical="center" wrapText="1"/>
      <protection locked="0"/>
    </xf>
    <xf numFmtId="9" fontId="20" fillId="0" borderId="9" xfId="2" applyFont="1" applyBorder="1" applyAlignment="1" applyProtection="1">
      <alignment horizontal="center" vertical="center" wrapText="1"/>
      <protection locked="0"/>
    </xf>
    <xf numFmtId="9" fontId="22" fillId="0" borderId="9" xfId="2" applyFont="1" applyBorder="1" applyAlignment="1" applyProtection="1">
      <alignment horizontal="center" vertical="center" wrapText="1"/>
      <protection locked="0"/>
    </xf>
    <xf numFmtId="9" fontId="22" fillId="0" borderId="9" xfId="0" applyNumberFormat="1" applyFont="1" applyBorder="1" applyAlignment="1" applyProtection="1">
      <alignment horizontal="center" vertical="center" wrapText="1"/>
      <protection locked="0"/>
    </xf>
    <xf numFmtId="9" fontId="20" fillId="0" borderId="13" xfId="2" applyFont="1" applyBorder="1" applyAlignment="1" applyProtection="1">
      <alignment horizontal="center" vertical="center" wrapText="1"/>
      <protection locked="0"/>
    </xf>
    <xf numFmtId="9" fontId="22" fillId="0" borderId="13" xfId="2" applyFont="1" applyBorder="1" applyAlignment="1" applyProtection="1">
      <alignment horizontal="center" vertical="center" wrapText="1"/>
      <protection locked="0"/>
    </xf>
    <xf numFmtId="0" fontId="20" fillId="0" borderId="13" xfId="0" applyFont="1" applyBorder="1" applyAlignment="1" applyProtection="1">
      <alignment horizontal="justify" vertical="center" wrapText="1"/>
      <protection locked="0"/>
    </xf>
    <xf numFmtId="0" fontId="20" fillId="0" borderId="27" xfId="0" applyFont="1" applyBorder="1" applyAlignment="1" applyProtection="1">
      <alignment vertical="center" wrapText="1"/>
      <protection locked="0"/>
    </xf>
    <xf numFmtId="9" fontId="29" fillId="15" borderId="43" xfId="2" applyFont="1" applyFill="1" applyBorder="1" applyAlignment="1">
      <alignment horizontal="center" vertical="center" wrapText="1"/>
    </xf>
    <xf numFmtId="0" fontId="0" fillId="0" borderId="9" xfId="0" applyBorder="1" applyAlignment="1">
      <alignment horizontal="justify" vertical="center"/>
    </xf>
    <xf numFmtId="0" fontId="6" fillId="0" borderId="2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6" fillId="11" borderId="2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9" fontId="20" fillId="0" borderId="25" xfId="2"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2" fillId="10" borderId="30" xfId="0" applyFont="1" applyFill="1" applyBorder="1" applyAlignment="1">
      <alignment horizontal="center" vertical="center" wrapText="1"/>
    </xf>
    <xf numFmtId="0" fontId="12" fillId="10" borderId="48" xfId="0" applyFont="1" applyFill="1" applyBorder="1" applyAlignment="1">
      <alignment horizontal="center" vertical="center" wrapText="1"/>
    </xf>
    <xf numFmtId="0" fontId="6" fillId="0" borderId="42" xfId="0" applyFont="1" applyBorder="1" applyAlignment="1">
      <alignment horizontal="justify" vertical="center" wrapText="1"/>
    </xf>
    <xf numFmtId="0" fontId="6" fillId="0" borderId="46"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41"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26" xfId="0" applyFont="1" applyBorder="1" applyAlignment="1">
      <alignment horizontal="center" vertical="center" wrapText="1"/>
    </xf>
    <xf numFmtId="0" fontId="17" fillId="0" borderId="2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27" xfId="0" applyFont="1" applyBorder="1" applyAlignment="1">
      <alignment horizontal="center" vertical="center"/>
    </xf>
    <xf numFmtId="0" fontId="6" fillId="0" borderId="9" xfId="0" applyFont="1" applyBorder="1" applyAlignment="1">
      <alignment horizontal="left" vertical="center" wrapText="1"/>
    </xf>
    <xf numFmtId="0" fontId="6" fillId="0" borderId="26" xfId="0" applyFont="1" applyBorder="1" applyAlignment="1">
      <alignment horizontal="left" vertical="center" wrapText="1"/>
    </xf>
    <xf numFmtId="0" fontId="10" fillId="11" borderId="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12"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9" xfId="0" applyFont="1" applyFill="1" applyBorder="1" applyAlignment="1">
      <alignment horizontal="center" vertical="center"/>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32"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2" fillId="11" borderId="21"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26" xfId="0" applyFont="1" applyFill="1" applyBorder="1" applyAlignment="1">
      <alignment horizontal="center" vertical="center"/>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6" fillId="0" borderId="26" xfId="0" applyFont="1" applyBorder="1" applyAlignment="1">
      <alignment horizontal="justify"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 val="PES"/>
    </sheetNames>
    <sheetDataSet>
      <sheetData sheetId="0"/>
      <sheetData sheetId="1">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3"/>
  <sheetViews>
    <sheetView tabSelected="1" topLeftCell="C9" zoomScale="55" zoomScaleNormal="55" workbookViewId="0">
      <selection activeCell="R12" sqref="R12"/>
    </sheetView>
  </sheetViews>
  <sheetFormatPr baseColWidth="10" defaultColWidth="0" defaultRowHeight="15" x14ac:dyDescent="0.25"/>
  <cols>
    <col min="1" max="1" width="6.7109375" style="67" customWidth="1"/>
    <col min="2" max="2" width="27.28515625" style="14" customWidth="1"/>
    <col min="3" max="3" width="20.140625" style="14" customWidth="1"/>
    <col min="4" max="4" width="55.28515625" style="14" customWidth="1"/>
    <col min="5" max="5" width="14.140625" style="14" customWidth="1"/>
    <col min="6" max="6" width="16" style="67" customWidth="1"/>
    <col min="7" max="7" width="25.28515625" style="14" customWidth="1"/>
    <col min="8" max="8" width="43.140625" style="14" customWidth="1"/>
    <col min="9" max="9" width="17" style="67" customWidth="1"/>
    <col min="10" max="10" width="19.140625" style="14" customWidth="1"/>
    <col min="11" max="11" width="13.42578125" style="13" customWidth="1"/>
    <col min="12" max="15" width="11.42578125" style="14" customWidth="1"/>
    <col min="16" max="16" width="20.5703125" style="14" customWidth="1"/>
    <col min="17" max="17" width="13.7109375" style="14" customWidth="1"/>
    <col min="18" max="18" width="15.5703125" style="13" customWidth="1"/>
    <col min="19" max="19" width="16.28515625" style="13" customWidth="1"/>
    <col min="20" max="20" width="20.5703125" style="13" customWidth="1"/>
    <col min="21" max="21" width="11.42578125" style="14" customWidth="1"/>
    <col min="22" max="22" width="16.42578125" style="90" customWidth="1"/>
    <col min="23" max="23" width="21.85546875" style="90" customWidth="1"/>
    <col min="24" max="24" width="30.5703125" style="95" customWidth="1"/>
    <col min="25" max="25" width="68" style="90" customWidth="1"/>
    <col min="26" max="26" width="19.42578125" style="90" customWidth="1"/>
    <col min="27" max="27" width="16.42578125" style="13" customWidth="1"/>
    <col min="28" max="28" width="19.7109375" style="13" customWidth="1"/>
    <col min="29" max="29" width="16.42578125" style="13" customWidth="1"/>
    <col min="30" max="31" width="74.85546875" style="13" customWidth="1"/>
    <col min="32" max="33" width="16.42578125" style="90" customWidth="1"/>
    <col min="34" max="34" width="16.42578125" style="95" customWidth="1"/>
    <col min="35" max="35" width="80.140625" style="239" customWidth="1"/>
    <col min="36" max="36" width="39.28515625" style="13" customWidth="1"/>
    <col min="37" max="39" width="16.42578125" style="13" customWidth="1"/>
    <col min="40" max="41" width="74.85546875" style="13" customWidth="1"/>
    <col min="42" max="42" width="16.42578125" style="13" customWidth="1"/>
    <col min="43" max="43" width="17.85546875" style="13" customWidth="1"/>
    <col min="44" max="44" width="16.42578125" style="13" customWidth="1"/>
    <col min="45" max="46" width="74.85546875" style="13" customWidth="1"/>
    <col min="47" max="47" width="16.42578125" style="13" customWidth="1"/>
    <col min="48" max="49" width="16.42578125" style="13" hidden="1" customWidth="1"/>
    <col min="50" max="16384" width="11.42578125" style="14" hidden="1"/>
  </cols>
  <sheetData>
    <row r="1" spans="1:11" ht="22.5" customHeight="1" x14ac:dyDescent="0.25">
      <c r="A1" s="334" t="s">
        <v>0</v>
      </c>
      <c r="B1" s="334"/>
      <c r="C1" s="334"/>
      <c r="D1" s="334"/>
      <c r="E1" s="334"/>
      <c r="F1" s="334"/>
      <c r="G1" s="334"/>
      <c r="H1" s="334"/>
      <c r="I1" s="334"/>
      <c r="J1" s="334"/>
      <c r="K1" s="334"/>
    </row>
    <row r="2" spans="1:11" ht="22.5" customHeight="1" x14ac:dyDescent="0.25">
      <c r="A2" s="334" t="s">
        <v>1</v>
      </c>
      <c r="B2" s="334"/>
      <c r="C2" s="334"/>
      <c r="D2" s="334"/>
      <c r="E2" s="334"/>
      <c r="F2" s="334"/>
      <c r="G2" s="334"/>
      <c r="H2" s="334"/>
      <c r="I2" s="334"/>
      <c r="J2" s="334"/>
      <c r="K2" s="334"/>
    </row>
    <row r="3" spans="1:11" ht="22.5" customHeight="1" thickBot="1" x14ac:dyDescent="0.3">
      <c r="A3" s="334" t="s">
        <v>2</v>
      </c>
      <c r="B3" s="334"/>
      <c r="C3" s="334"/>
      <c r="D3" s="334"/>
      <c r="E3" s="334"/>
      <c r="F3" s="334"/>
      <c r="G3" s="334"/>
      <c r="H3" s="334"/>
      <c r="I3" s="334"/>
      <c r="J3" s="334"/>
      <c r="K3" s="334"/>
    </row>
    <row r="4" spans="1:11" ht="15.75" thickBot="1" x14ac:dyDescent="0.3">
      <c r="F4" s="344" t="s">
        <v>3</v>
      </c>
      <c r="G4" s="345"/>
      <c r="H4" s="345"/>
      <c r="I4" s="345"/>
      <c r="J4" s="346"/>
    </row>
    <row r="5" spans="1:11" ht="15.75" customHeight="1" x14ac:dyDescent="0.25">
      <c r="A5" s="335" t="s">
        <v>4</v>
      </c>
      <c r="B5" s="336"/>
      <c r="C5" s="341" t="s">
        <v>5</v>
      </c>
      <c r="D5" s="342"/>
      <c r="F5" s="139" t="s">
        <v>6</v>
      </c>
      <c r="G5" s="207" t="s">
        <v>7</v>
      </c>
      <c r="H5" s="347" t="s">
        <v>8</v>
      </c>
      <c r="I5" s="347"/>
      <c r="J5" s="348"/>
    </row>
    <row r="6" spans="1:11" ht="22.5" customHeight="1" x14ac:dyDescent="0.25">
      <c r="A6" s="337"/>
      <c r="B6" s="338"/>
      <c r="C6" s="343"/>
      <c r="D6" s="342"/>
      <c r="F6" s="148">
        <v>1</v>
      </c>
      <c r="G6" s="208" t="s">
        <v>9</v>
      </c>
      <c r="H6" s="349" t="s">
        <v>10</v>
      </c>
      <c r="I6" s="349"/>
      <c r="J6" s="350"/>
    </row>
    <row r="7" spans="1:11" ht="44.25" customHeight="1" x14ac:dyDescent="0.25">
      <c r="A7" s="337"/>
      <c r="B7" s="338"/>
      <c r="C7" s="343"/>
      <c r="D7" s="342"/>
      <c r="F7" s="148">
        <v>2</v>
      </c>
      <c r="G7" s="208" t="s">
        <v>11</v>
      </c>
      <c r="H7" s="351" t="s">
        <v>12</v>
      </c>
      <c r="I7" s="351"/>
      <c r="J7" s="352"/>
    </row>
    <row r="8" spans="1:11" ht="266.25" customHeight="1" thickBot="1" x14ac:dyDescent="0.3">
      <c r="A8" s="339"/>
      <c r="B8" s="340"/>
      <c r="C8" s="343"/>
      <c r="D8" s="342"/>
      <c r="F8" s="148">
        <v>3</v>
      </c>
      <c r="G8" s="208" t="s">
        <v>13</v>
      </c>
      <c r="H8" s="353" t="s">
        <v>14</v>
      </c>
      <c r="I8" s="354"/>
      <c r="J8" s="355"/>
    </row>
    <row r="9" spans="1:11" ht="215.25" customHeight="1" x14ac:dyDescent="0.25">
      <c r="F9" s="177">
        <v>4</v>
      </c>
      <c r="G9" s="175" t="s">
        <v>15</v>
      </c>
      <c r="H9" s="331" t="s">
        <v>16</v>
      </c>
      <c r="I9" s="332"/>
      <c r="J9" s="333"/>
    </row>
    <row r="10" spans="1:11" ht="61.5" customHeight="1" x14ac:dyDescent="0.25">
      <c r="F10" s="148">
        <v>5</v>
      </c>
      <c r="G10" s="209" t="s">
        <v>17</v>
      </c>
      <c r="H10" s="272" t="s">
        <v>18</v>
      </c>
      <c r="I10" s="272"/>
      <c r="J10" s="273"/>
    </row>
    <row r="11" spans="1:11" ht="165" customHeight="1" x14ac:dyDescent="0.25">
      <c r="F11" s="148">
        <v>6</v>
      </c>
      <c r="G11" s="209" t="s">
        <v>254</v>
      </c>
      <c r="H11" s="281" t="s">
        <v>256</v>
      </c>
      <c r="I11" s="281"/>
      <c r="J11" s="282"/>
    </row>
    <row r="12" spans="1:11" ht="408.75" customHeight="1" thickBot="1" x14ac:dyDescent="0.3">
      <c r="F12" s="210">
        <v>7</v>
      </c>
      <c r="G12" s="211" t="s">
        <v>264</v>
      </c>
      <c r="H12" s="266" t="s">
        <v>273</v>
      </c>
      <c r="I12" s="267"/>
      <c r="J12" s="268"/>
    </row>
    <row r="13" spans="1:11" ht="61.5" customHeight="1" thickBot="1" x14ac:dyDescent="0.3">
      <c r="F13" s="210">
        <v>8</v>
      </c>
      <c r="G13" s="211" t="s">
        <v>304</v>
      </c>
      <c r="H13" s="266" t="s">
        <v>303</v>
      </c>
      <c r="I13" s="267"/>
      <c r="J13" s="268"/>
    </row>
    <row r="14" spans="1:11" ht="110.25" customHeight="1" thickBot="1" x14ac:dyDescent="0.3">
      <c r="F14" s="210">
        <v>8</v>
      </c>
      <c r="G14" s="211" t="s">
        <v>305</v>
      </c>
      <c r="H14" s="266" t="s">
        <v>306</v>
      </c>
      <c r="I14" s="267"/>
      <c r="J14" s="268"/>
    </row>
    <row r="15" spans="1:11" ht="110.25" customHeight="1" thickBot="1" x14ac:dyDescent="0.3">
      <c r="F15" s="144"/>
      <c r="G15" s="176"/>
      <c r="H15" s="269"/>
      <c r="I15" s="270"/>
      <c r="J15" s="271"/>
    </row>
    <row r="16" spans="1:11" ht="110.25" customHeight="1" thickBot="1" x14ac:dyDescent="0.3">
      <c r="F16" s="144"/>
      <c r="G16" s="176"/>
      <c r="H16" s="269"/>
      <c r="I16" s="270"/>
      <c r="J16" s="271"/>
    </row>
    <row r="17" spans="1:49" s="133" customFormat="1" ht="18.75" customHeight="1" x14ac:dyDescent="0.25">
      <c r="A17" s="286" t="s">
        <v>19</v>
      </c>
      <c r="B17" s="287"/>
      <c r="C17" s="283" t="s">
        <v>20</v>
      </c>
      <c r="D17" s="308" t="s">
        <v>21</v>
      </c>
      <c r="E17" s="309"/>
      <c r="F17" s="310"/>
      <c r="G17" s="310"/>
      <c r="H17" s="310"/>
      <c r="I17" s="310"/>
      <c r="J17" s="310"/>
      <c r="K17" s="309"/>
      <c r="L17" s="309"/>
      <c r="M17" s="309"/>
      <c r="N17" s="309"/>
      <c r="O17" s="309"/>
      <c r="P17" s="283"/>
      <c r="Q17" s="296" t="s">
        <v>22</v>
      </c>
      <c r="R17" s="297"/>
      <c r="S17" s="297"/>
      <c r="T17" s="298"/>
      <c r="U17" s="302" t="s">
        <v>23</v>
      </c>
      <c r="V17" s="322" t="s">
        <v>24</v>
      </c>
      <c r="W17" s="323"/>
      <c r="X17" s="323"/>
      <c r="Y17" s="323"/>
      <c r="Z17" s="324"/>
      <c r="AA17" s="290" t="s">
        <v>24</v>
      </c>
      <c r="AB17" s="291"/>
      <c r="AC17" s="291"/>
      <c r="AD17" s="291"/>
      <c r="AE17" s="292"/>
      <c r="AF17" s="325" t="s">
        <v>24</v>
      </c>
      <c r="AG17" s="326"/>
      <c r="AH17" s="326"/>
      <c r="AI17" s="326"/>
      <c r="AJ17" s="327"/>
      <c r="AK17" s="290" t="s">
        <v>24</v>
      </c>
      <c r="AL17" s="291"/>
      <c r="AM17" s="291"/>
      <c r="AN17" s="291"/>
      <c r="AO17" s="292"/>
      <c r="AP17" s="313" t="s">
        <v>24</v>
      </c>
      <c r="AQ17" s="314"/>
      <c r="AR17" s="314"/>
      <c r="AS17" s="314"/>
      <c r="AT17" s="315"/>
      <c r="AU17" s="132"/>
      <c r="AV17" s="132"/>
      <c r="AW17" s="132"/>
    </row>
    <row r="18" spans="1:49" ht="21" customHeight="1" thickBot="1" x14ac:dyDescent="0.3">
      <c r="A18" s="288"/>
      <c r="B18" s="289"/>
      <c r="C18" s="284"/>
      <c r="D18" s="311"/>
      <c r="E18" s="312"/>
      <c r="F18" s="312"/>
      <c r="G18" s="312"/>
      <c r="H18" s="312"/>
      <c r="I18" s="312"/>
      <c r="J18" s="312"/>
      <c r="K18" s="312"/>
      <c r="L18" s="312"/>
      <c r="M18" s="312"/>
      <c r="N18" s="312"/>
      <c r="O18" s="312"/>
      <c r="P18" s="284"/>
      <c r="Q18" s="299"/>
      <c r="R18" s="300"/>
      <c r="S18" s="300"/>
      <c r="T18" s="301"/>
      <c r="U18" s="303"/>
      <c r="V18" s="319" t="s">
        <v>25</v>
      </c>
      <c r="W18" s="320"/>
      <c r="X18" s="320"/>
      <c r="Y18" s="320"/>
      <c r="Z18" s="321"/>
      <c r="AA18" s="293" t="s">
        <v>26</v>
      </c>
      <c r="AB18" s="294"/>
      <c r="AC18" s="294"/>
      <c r="AD18" s="294"/>
      <c r="AE18" s="295"/>
      <c r="AF18" s="328" t="s">
        <v>27</v>
      </c>
      <c r="AG18" s="329"/>
      <c r="AH18" s="329"/>
      <c r="AI18" s="329"/>
      <c r="AJ18" s="330"/>
      <c r="AK18" s="305" t="s">
        <v>28</v>
      </c>
      <c r="AL18" s="306"/>
      <c r="AM18" s="306"/>
      <c r="AN18" s="306"/>
      <c r="AO18" s="307"/>
      <c r="AP18" s="316" t="s">
        <v>29</v>
      </c>
      <c r="AQ18" s="317"/>
      <c r="AR18" s="317"/>
      <c r="AS18" s="317"/>
      <c r="AT18" s="318"/>
    </row>
    <row r="19" spans="1:49" s="13" customFormat="1" ht="45.75" thickBot="1" x14ac:dyDescent="0.3">
      <c r="A19" s="58" t="s">
        <v>30</v>
      </c>
      <c r="B19" s="59" t="s">
        <v>31</v>
      </c>
      <c r="C19" s="285"/>
      <c r="D19" s="58" t="s">
        <v>32</v>
      </c>
      <c r="E19" s="59" t="s">
        <v>33</v>
      </c>
      <c r="F19" s="59" t="s">
        <v>34</v>
      </c>
      <c r="G19" s="59" t="s">
        <v>35</v>
      </c>
      <c r="H19" s="59" t="s">
        <v>36</v>
      </c>
      <c r="I19" s="59" t="s">
        <v>37</v>
      </c>
      <c r="J19" s="59" t="s">
        <v>38</v>
      </c>
      <c r="K19" s="59" t="s">
        <v>39</v>
      </c>
      <c r="L19" s="59" t="s">
        <v>40</v>
      </c>
      <c r="M19" s="59" t="s">
        <v>41</v>
      </c>
      <c r="N19" s="59" t="s">
        <v>42</v>
      </c>
      <c r="O19" s="59" t="s">
        <v>43</v>
      </c>
      <c r="P19" s="60" t="s">
        <v>44</v>
      </c>
      <c r="Q19" s="62" t="s">
        <v>45</v>
      </c>
      <c r="R19" s="63" t="s">
        <v>46</v>
      </c>
      <c r="S19" s="63" t="s">
        <v>47</v>
      </c>
      <c r="T19" s="64" t="s">
        <v>48</v>
      </c>
      <c r="U19" s="304"/>
      <c r="V19" s="126" t="s">
        <v>49</v>
      </c>
      <c r="W19" s="127" t="s">
        <v>50</v>
      </c>
      <c r="X19" s="128" t="s">
        <v>51</v>
      </c>
      <c r="Y19" s="127" t="s">
        <v>52</v>
      </c>
      <c r="Z19" s="186" t="s">
        <v>53</v>
      </c>
      <c r="AA19" s="197" t="s">
        <v>49</v>
      </c>
      <c r="AB19" s="198" t="s">
        <v>50</v>
      </c>
      <c r="AC19" s="199" t="s">
        <v>51</v>
      </c>
      <c r="AD19" s="198" t="s">
        <v>52</v>
      </c>
      <c r="AE19" s="228" t="s">
        <v>53</v>
      </c>
      <c r="AF19" s="214" t="s">
        <v>49</v>
      </c>
      <c r="AG19" s="215" t="s">
        <v>50</v>
      </c>
      <c r="AH19" s="215" t="s">
        <v>51</v>
      </c>
      <c r="AI19" s="215" t="s">
        <v>52</v>
      </c>
      <c r="AJ19" s="216" t="s">
        <v>53</v>
      </c>
      <c r="AK19" s="236" t="s">
        <v>49</v>
      </c>
      <c r="AL19" s="28" t="s">
        <v>50</v>
      </c>
      <c r="AM19" s="28" t="s">
        <v>51</v>
      </c>
      <c r="AN19" s="28" t="s">
        <v>52</v>
      </c>
      <c r="AO19" s="37" t="s">
        <v>53</v>
      </c>
      <c r="AP19" s="30" t="s">
        <v>35</v>
      </c>
      <c r="AQ19" s="29" t="s">
        <v>49</v>
      </c>
      <c r="AR19" s="29" t="s">
        <v>50</v>
      </c>
      <c r="AS19" s="29" t="s">
        <v>51</v>
      </c>
      <c r="AT19" s="31" t="s">
        <v>54</v>
      </c>
    </row>
    <row r="20" spans="1:49" ht="175.5" customHeight="1" x14ac:dyDescent="0.25">
      <c r="A20" s="212">
        <v>7</v>
      </c>
      <c r="B20" s="26" t="s">
        <v>55</v>
      </c>
      <c r="C20" s="57" t="s">
        <v>56</v>
      </c>
      <c r="D20" s="136" t="s">
        <v>57</v>
      </c>
      <c r="E20" s="135">
        <v>0.04</v>
      </c>
      <c r="F20" s="65" t="s">
        <v>58</v>
      </c>
      <c r="G20" s="66" t="s">
        <v>59</v>
      </c>
      <c r="H20" s="66" t="s">
        <v>221</v>
      </c>
      <c r="I20" s="137" t="s">
        <v>60</v>
      </c>
      <c r="J20" s="23" t="s">
        <v>61</v>
      </c>
      <c r="K20" s="24" t="s">
        <v>62</v>
      </c>
      <c r="L20" s="144">
        <v>0</v>
      </c>
      <c r="M20" s="144">
        <v>0</v>
      </c>
      <c r="N20" s="145">
        <v>0</v>
      </c>
      <c r="O20" s="144">
        <v>1</v>
      </c>
      <c r="P20" s="138">
        <v>1</v>
      </c>
      <c r="Q20" s="61" t="s">
        <v>63</v>
      </c>
      <c r="R20" s="12" t="s">
        <v>64</v>
      </c>
      <c r="S20" s="12" t="s">
        <v>65</v>
      </c>
      <c r="T20" s="33" t="s">
        <v>66</v>
      </c>
      <c r="U20" s="119" t="str">
        <f>IF(Q20="EFICACIA","SI","NO")</f>
        <v>SI</v>
      </c>
      <c r="V20" s="129" t="s">
        <v>67</v>
      </c>
      <c r="W20" s="130" t="s">
        <v>67</v>
      </c>
      <c r="X20" s="130" t="s">
        <v>67</v>
      </c>
      <c r="Y20" s="130" t="s">
        <v>67</v>
      </c>
      <c r="Z20" s="187" t="s">
        <v>67</v>
      </c>
      <c r="AA20" s="91" t="s">
        <v>67</v>
      </c>
      <c r="AB20" s="174" t="s">
        <v>67</v>
      </c>
      <c r="AC20" s="153" t="s">
        <v>67</v>
      </c>
      <c r="AD20" s="174" t="s">
        <v>67</v>
      </c>
      <c r="AE20" s="156" t="s">
        <v>67</v>
      </c>
      <c r="AF20" s="257" t="s">
        <v>67</v>
      </c>
      <c r="AG20" s="258" t="s">
        <v>67</v>
      </c>
      <c r="AH20" s="259" t="s">
        <v>67</v>
      </c>
      <c r="AI20" s="258" t="s">
        <v>67</v>
      </c>
      <c r="AJ20" s="263" t="s">
        <v>67</v>
      </c>
      <c r="AK20" s="123">
        <f>O20</f>
        <v>1</v>
      </c>
      <c r="AL20" s="113"/>
      <c r="AM20" s="113"/>
      <c r="AN20" s="113"/>
      <c r="AO20" s="114"/>
      <c r="AP20" s="32" t="str">
        <f>G20</f>
        <v>Línea base construida</v>
      </c>
      <c r="AQ20" s="113" t="e">
        <f>V20+AA20+AF20+AK20</f>
        <v>#VALUE!</v>
      </c>
      <c r="AR20" s="113" t="e">
        <f>W20+AB20+AG20+AL20</f>
        <v>#VALUE!</v>
      </c>
      <c r="AS20" s="113"/>
      <c r="AT20" s="114"/>
    </row>
    <row r="21" spans="1:49" ht="118.5" customHeight="1" x14ac:dyDescent="0.25">
      <c r="A21" s="148">
        <v>7</v>
      </c>
      <c r="B21" s="12" t="s">
        <v>55</v>
      </c>
      <c r="C21" s="50" t="s">
        <v>56</v>
      </c>
      <c r="D21" s="42" t="s">
        <v>68</v>
      </c>
      <c r="E21" s="135">
        <v>0.04</v>
      </c>
      <c r="F21" s="73" t="s">
        <v>58</v>
      </c>
      <c r="G21" s="66" t="s">
        <v>59</v>
      </c>
      <c r="H21" s="74" t="s">
        <v>69</v>
      </c>
      <c r="I21" s="137" t="s">
        <v>60</v>
      </c>
      <c r="J21" s="18" t="s">
        <v>61</v>
      </c>
      <c r="K21" s="22" t="s">
        <v>70</v>
      </c>
      <c r="L21" s="142">
        <v>0</v>
      </c>
      <c r="M21" s="142">
        <v>0</v>
      </c>
      <c r="N21" s="142">
        <v>1</v>
      </c>
      <c r="O21" s="142">
        <v>0</v>
      </c>
      <c r="P21" s="82">
        <v>1</v>
      </c>
      <c r="Q21" s="61" t="s">
        <v>63</v>
      </c>
      <c r="R21" s="12" t="s">
        <v>64</v>
      </c>
      <c r="S21" s="12" t="s">
        <v>65</v>
      </c>
      <c r="T21" s="33" t="s">
        <v>71</v>
      </c>
      <c r="U21" s="119" t="str">
        <f t="shared" ref="U21:U39" si="0">IF(Q21="EFICACIA","SI","NO")</f>
        <v>SI</v>
      </c>
      <c r="V21" s="91" t="s">
        <v>67</v>
      </c>
      <c r="W21" s="141" t="s">
        <v>67</v>
      </c>
      <c r="X21" s="141" t="s">
        <v>67</v>
      </c>
      <c r="Y21" s="141" t="s">
        <v>67</v>
      </c>
      <c r="Z21" s="156" t="s">
        <v>67</v>
      </c>
      <c r="AA21" s="91" t="s">
        <v>67</v>
      </c>
      <c r="AB21" s="174" t="s">
        <v>67</v>
      </c>
      <c r="AC21" s="153" t="s">
        <v>67</v>
      </c>
      <c r="AD21" s="174" t="s">
        <v>67</v>
      </c>
      <c r="AE21" s="156" t="s">
        <v>67</v>
      </c>
      <c r="AF21" s="91">
        <f t="shared" ref="AF21:AF46" si="1">N21</f>
        <v>1</v>
      </c>
      <c r="AG21" s="154">
        <v>1</v>
      </c>
      <c r="AH21" s="181">
        <f>AG21/AF21</f>
        <v>1</v>
      </c>
      <c r="AI21" s="240" t="s">
        <v>274</v>
      </c>
      <c r="AJ21" s="114" t="s">
        <v>275</v>
      </c>
      <c r="AK21" s="123">
        <f t="shared" ref="AK21:AK46" si="2">O21</f>
        <v>0</v>
      </c>
      <c r="AL21" s="113"/>
      <c r="AM21" s="113"/>
      <c r="AN21" s="113"/>
      <c r="AO21" s="114"/>
      <c r="AP21" s="32" t="str">
        <f t="shared" ref="AP21:AP46" si="3">G21</f>
        <v>Línea base construida</v>
      </c>
      <c r="AQ21" s="113" t="e">
        <f t="shared" ref="AQ21:AQ39" si="4">V21+AA21+AF21+AK21</f>
        <v>#VALUE!</v>
      </c>
      <c r="AR21" s="113" t="e">
        <f t="shared" ref="AR21:AR39" si="5">W21+AB21+AG21+AL21</f>
        <v>#VALUE!</v>
      </c>
      <c r="AS21" s="113"/>
      <c r="AT21" s="114"/>
    </row>
    <row r="22" spans="1:49" ht="270" customHeight="1" x14ac:dyDescent="0.25">
      <c r="A22" s="148">
        <v>6</v>
      </c>
      <c r="B22" s="12" t="s">
        <v>72</v>
      </c>
      <c r="C22" s="50" t="s">
        <v>56</v>
      </c>
      <c r="D22" s="42" t="s">
        <v>73</v>
      </c>
      <c r="E22" s="135">
        <v>0.04</v>
      </c>
      <c r="F22" s="11" t="s">
        <v>74</v>
      </c>
      <c r="G22" s="2" t="s">
        <v>75</v>
      </c>
      <c r="H22" s="2" t="s">
        <v>76</v>
      </c>
      <c r="I22" s="69" t="s">
        <v>77</v>
      </c>
      <c r="J22" s="23" t="s">
        <v>78</v>
      </c>
      <c r="K22" s="24" t="s">
        <v>79</v>
      </c>
      <c r="L22" s="81">
        <v>0</v>
      </c>
      <c r="M22" s="83">
        <v>1</v>
      </c>
      <c r="N22" s="83">
        <v>1</v>
      </c>
      <c r="O22" s="83">
        <v>1</v>
      </c>
      <c r="P22" s="84">
        <v>1</v>
      </c>
      <c r="Q22" s="61" t="s">
        <v>63</v>
      </c>
      <c r="R22" s="12" t="s">
        <v>80</v>
      </c>
      <c r="S22" s="12" t="s">
        <v>65</v>
      </c>
      <c r="T22" s="33" t="s">
        <v>81</v>
      </c>
      <c r="U22" s="119" t="str">
        <f t="shared" si="0"/>
        <v>SI</v>
      </c>
      <c r="V22" s="91" t="s">
        <v>67</v>
      </c>
      <c r="W22" s="141" t="s">
        <v>67</v>
      </c>
      <c r="X22" s="141" t="s">
        <v>67</v>
      </c>
      <c r="Y22" s="141" t="s">
        <v>67</v>
      </c>
      <c r="Z22" s="156" t="s">
        <v>67</v>
      </c>
      <c r="AA22" s="200">
        <v>1</v>
      </c>
      <c r="AB22" s="140">
        <v>1</v>
      </c>
      <c r="AC22" s="180">
        <v>1</v>
      </c>
      <c r="AD22" s="147" t="s">
        <v>253</v>
      </c>
      <c r="AE22" s="229" t="s">
        <v>82</v>
      </c>
      <c r="AF22" s="91">
        <f t="shared" si="1"/>
        <v>1</v>
      </c>
      <c r="AG22" s="237">
        <f>9/9</f>
        <v>1</v>
      </c>
      <c r="AH22" s="224">
        <f>AG22/AF22</f>
        <v>1</v>
      </c>
      <c r="AI22" s="241" t="s">
        <v>276</v>
      </c>
      <c r="AJ22" s="114" t="s">
        <v>284</v>
      </c>
      <c r="AK22" s="123">
        <f t="shared" si="2"/>
        <v>1</v>
      </c>
      <c r="AL22" s="113"/>
      <c r="AM22" s="113"/>
      <c r="AN22" s="113"/>
      <c r="AO22" s="114"/>
      <c r="AP22" s="32" t="str">
        <f t="shared" si="3"/>
        <v xml:space="preserve">Porcentaje de cumplimiento del Plan de Acción para la implementación de los presupuestos participativos </v>
      </c>
      <c r="AQ22" s="113" t="e">
        <f t="shared" si="4"/>
        <v>#VALUE!</v>
      </c>
      <c r="AR22" s="113" t="e">
        <f t="shared" si="5"/>
        <v>#VALUE!</v>
      </c>
      <c r="AS22" s="113"/>
      <c r="AT22" s="114"/>
    </row>
    <row r="23" spans="1:49" ht="141" customHeight="1" x14ac:dyDescent="0.25">
      <c r="A23" s="148">
        <v>6</v>
      </c>
      <c r="B23" s="12" t="s">
        <v>72</v>
      </c>
      <c r="C23" s="50" t="s">
        <v>56</v>
      </c>
      <c r="D23" s="72" t="s">
        <v>265</v>
      </c>
      <c r="E23" s="135">
        <v>0.04</v>
      </c>
      <c r="F23" s="11" t="s">
        <v>74</v>
      </c>
      <c r="G23" s="2" t="s">
        <v>83</v>
      </c>
      <c r="H23" s="2" t="s">
        <v>84</v>
      </c>
      <c r="I23" s="80">
        <v>0.61599999999999999</v>
      </c>
      <c r="J23" s="18" t="s">
        <v>85</v>
      </c>
      <c r="K23" s="22" t="s">
        <v>86</v>
      </c>
      <c r="L23" s="85">
        <v>0</v>
      </c>
      <c r="M23" s="85">
        <v>0</v>
      </c>
      <c r="N23" s="85">
        <v>0</v>
      </c>
      <c r="O23" s="86">
        <v>0.75</v>
      </c>
      <c r="P23" s="84">
        <v>0.75</v>
      </c>
      <c r="Q23" s="61" t="s">
        <v>63</v>
      </c>
      <c r="R23" s="12" t="s">
        <v>87</v>
      </c>
      <c r="S23" s="12" t="s">
        <v>65</v>
      </c>
      <c r="T23" s="33" t="s">
        <v>88</v>
      </c>
      <c r="U23" s="119" t="str">
        <f t="shared" si="0"/>
        <v>SI</v>
      </c>
      <c r="V23" s="91" t="s">
        <v>67</v>
      </c>
      <c r="W23" s="141" t="s">
        <v>67</v>
      </c>
      <c r="X23" s="141" t="s">
        <v>67</v>
      </c>
      <c r="Y23" s="141" t="s">
        <v>67</v>
      </c>
      <c r="Z23" s="156" t="s">
        <v>67</v>
      </c>
      <c r="AA23" s="91" t="s">
        <v>67</v>
      </c>
      <c r="AB23" s="174" t="s">
        <v>67</v>
      </c>
      <c r="AC23" s="153" t="s">
        <v>67</v>
      </c>
      <c r="AD23" s="174" t="s">
        <v>67</v>
      </c>
      <c r="AE23" s="156" t="s">
        <v>67</v>
      </c>
      <c r="AF23" s="238" t="s">
        <v>67</v>
      </c>
      <c r="AG23" s="154" t="s">
        <v>67</v>
      </c>
      <c r="AH23" s="223" t="s">
        <v>67</v>
      </c>
      <c r="AI23" s="240" t="s">
        <v>277</v>
      </c>
      <c r="AJ23" s="114" t="s">
        <v>88</v>
      </c>
      <c r="AK23" s="123">
        <f t="shared" si="2"/>
        <v>0.75</v>
      </c>
      <c r="AL23" s="113"/>
      <c r="AM23" s="113"/>
      <c r="AN23" s="113"/>
      <c r="AO23" s="114"/>
      <c r="AP23" s="32" t="str">
        <f t="shared" si="3"/>
        <v xml:space="preserve">Porcentaje de cumplimiento físico acumulado del Plan de Desarrollo Local </v>
      </c>
      <c r="AQ23" s="113" t="e">
        <f t="shared" si="4"/>
        <v>#VALUE!</v>
      </c>
      <c r="AR23" s="113" t="e">
        <f t="shared" si="5"/>
        <v>#VALUE!</v>
      </c>
      <c r="AS23" s="113"/>
      <c r="AT23" s="114"/>
    </row>
    <row r="24" spans="1:49" ht="95.25" customHeight="1" x14ac:dyDescent="0.25">
      <c r="A24" s="148">
        <v>6</v>
      </c>
      <c r="B24" s="12" t="s">
        <v>72</v>
      </c>
      <c r="C24" s="50" t="s">
        <v>89</v>
      </c>
      <c r="D24" s="43" t="s">
        <v>90</v>
      </c>
      <c r="E24" s="135">
        <v>0.04</v>
      </c>
      <c r="F24" s="11" t="s">
        <v>58</v>
      </c>
      <c r="G24" s="2" t="s">
        <v>91</v>
      </c>
      <c r="H24" s="2" t="s">
        <v>92</v>
      </c>
      <c r="I24" s="76" t="s">
        <v>93</v>
      </c>
      <c r="J24" s="18" t="s">
        <v>85</v>
      </c>
      <c r="K24" s="22" t="s">
        <v>94</v>
      </c>
      <c r="L24" s="85">
        <v>0</v>
      </c>
      <c r="M24" s="83">
        <v>0.2</v>
      </c>
      <c r="N24" s="85">
        <v>0.5</v>
      </c>
      <c r="O24" s="83">
        <v>0.92</v>
      </c>
      <c r="P24" s="84">
        <v>0.92</v>
      </c>
      <c r="Q24" s="61" t="s">
        <v>63</v>
      </c>
      <c r="R24" s="12" t="s">
        <v>95</v>
      </c>
      <c r="S24" s="12" t="s">
        <v>96</v>
      </c>
      <c r="T24" s="33" t="s">
        <v>95</v>
      </c>
      <c r="U24" s="119" t="str">
        <f t="shared" si="0"/>
        <v>SI</v>
      </c>
      <c r="V24" s="91" t="s">
        <v>67</v>
      </c>
      <c r="W24" s="141" t="s">
        <v>67</v>
      </c>
      <c r="X24" s="141" t="s">
        <v>67</v>
      </c>
      <c r="Y24" s="141" t="s">
        <v>67</v>
      </c>
      <c r="Z24" s="156" t="s">
        <v>67</v>
      </c>
      <c r="AA24" s="92">
        <f t="shared" ref="AA24:AC46" si="6">M24</f>
        <v>0.2</v>
      </c>
      <c r="AB24" s="146">
        <f>15027423287/63857044000</f>
        <v>0.23532914061916177</v>
      </c>
      <c r="AC24" s="180">
        <v>1</v>
      </c>
      <c r="AD24" s="147" t="s">
        <v>222</v>
      </c>
      <c r="AE24" s="230" t="s">
        <v>223</v>
      </c>
      <c r="AF24" s="92">
        <f t="shared" si="1"/>
        <v>0.5</v>
      </c>
      <c r="AG24" s="219">
        <f>46923767076/68285561187</f>
        <v>0.68716967775221571</v>
      </c>
      <c r="AH24" s="181">
        <v>1</v>
      </c>
      <c r="AI24" s="240" t="s">
        <v>278</v>
      </c>
      <c r="AJ24" s="114" t="s">
        <v>95</v>
      </c>
      <c r="AK24" s="123">
        <f t="shared" si="2"/>
        <v>0.92</v>
      </c>
      <c r="AL24" s="113"/>
      <c r="AM24" s="113"/>
      <c r="AN24" s="113"/>
      <c r="AO24" s="114"/>
      <c r="AP24" s="32" t="str">
        <f t="shared" si="3"/>
        <v>Porcentaje de compromiso del presupuesto de inversión directa de la vigencia 2020</v>
      </c>
      <c r="AQ24" s="113" t="e">
        <f t="shared" si="4"/>
        <v>#VALUE!</v>
      </c>
      <c r="AR24" s="113" t="e">
        <f t="shared" si="5"/>
        <v>#VALUE!</v>
      </c>
      <c r="AS24" s="113"/>
      <c r="AT24" s="114"/>
    </row>
    <row r="25" spans="1:49" ht="123.75" customHeight="1" x14ac:dyDescent="0.25">
      <c r="A25" s="148">
        <v>6</v>
      </c>
      <c r="B25" s="12" t="s">
        <v>72</v>
      </c>
      <c r="C25" s="50" t="s">
        <v>89</v>
      </c>
      <c r="D25" s="43" t="s">
        <v>266</v>
      </c>
      <c r="E25" s="135">
        <v>0.04</v>
      </c>
      <c r="F25" s="11" t="s">
        <v>58</v>
      </c>
      <c r="G25" s="2" t="s">
        <v>97</v>
      </c>
      <c r="H25" s="2" t="s">
        <v>98</v>
      </c>
      <c r="I25" s="75">
        <v>0.29820000000000002</v>
      </c>
      <c r="J25" s="18" t="s">
        <v>85</v>
      </c>
      <c r="K25" s="22" t="s">
        <v>99</v>
      </c>
      <c r="L25" s="85">
        <v>0.01</v>
      </c>
      <c r="M25" s="85">
        <v>0.06</v>
      </c>
      <c r="N25" s="85">
        <v>0.11</v>
      </c>
      <c r="O25" s="83">
        <v>0.5</v>
      </c>
      <c r="P25" s="84">
        <v>0.5</v>
      </c>
      <c r="Q25" s="61" t="s">
        <v>63</v>
      </c>
      <c r="R25" s="12" t="s">
        <v>95</v>
      </c>
      <c r="S25" s="12" t="s">
        <v>96</v>
      </c>
      <c r="T25" s="33" t="s">
        <v>95</v>
      </c>
      <c r="U25" s="119" t="str">
        <f t="shared" si="0"/>
        <v>SI</v>
      </c>
      <c r="V25" s="92">
        <f t="shared" ref="V25:V45" si="7">L25</f>
        <v>0.01</v>
      </c>
      <c r="W25" s="94">
        <f>1323358573/63857044000</f>
        <v>2.0723768124938573E-2</v>
      </c>
      <c r="X25" s="96">
        <v>1</v>
      </c>
      <c r="Y25" s="141" t="s">
        <v>100</v>
      </c>
      <c r="Z25" s="156" t="s">
        <v>95</v>
      </c>
      <c r="AA25" s="92">
        <f t="shared" si="6"/>
        <v>0.06</v>
      </c>
      <c r="AB25" s="146">
        <f>9423692007/63857044000</f>
        <v>0.14757482364827285</v>
      </c>
      <c r="AC25" s="180">
        <v>1</v>
      </c>
      <c r="AD25" s="147" t="s">
        <v>224</v>
      </c>
      <c r="AE25" s="230" t="s">
        <v>223</v>
      </c>
      <c r="AF25" s="92">
        <f t="shared" si="1"/>
        <v>0.11</v>
      </c>
      <c r="AG25" s="219">
        <f>33128059606/68285561187</f>
        <v>0.48514003590420546</v>
      </c>
      <c r="AH25" s="225">
        <v>1</v>
      </c>
      <c r="AI25" s="240" t="s">
        <v>279</v>
      </c>
      <c r="AJ25" s="114" t="s">
        <v>95</v>
      </c>
      <c r="AK25" s="123">
        <f t="shared" si="2"/>
        <v>0.5</v>
      </c>
      <c r="AL25" s="113"/>
      <c r="AM25" s="113"/>
      <c r="AN25" s="113"/>
      <c r="AO25" s="114"/>
      <c r="AP25" s="32" t="str">
        <f t="shared" si="3"/>
        <v>Porcentaje de Giros de la Vigencia 2019</v>
      </c>
      <c r="AQ25" s="113">
        <f t="shared" si="4"/>
        <v>0.67999999999999994</v>
      </c>
      <c r="AR25" s="113">
        <f t="shared" si="5"/>
        <v>0.65343862767741689</v>
      </c>
      <c r="AS25" s="113"/>
      <c r="AT25" s="114"/>
    </row>
    <row r="26" spans="1:49" ht="130.5" customHeight="1" x14ac:dyDescent="0.25">
      <c r="A26" s="148">
        <v>6</v>
      </c>
      <c r="B26" s="12" t="s">
        <v>72</v>
      </c>
      <c r="C26" s="50" t="s">
        <v>89</v>
      </c>
      <c r="D26" s="43" t="s">
        <v>267</v>
      </c>
      <c r="E26" s="135">
        <v>0.04</v>
      </c>
      <c r="F26" s="11" t="s">
        <v>58</v>
      </c>
      <c r="G26" s="2" t="s">
        <v>101</v>
      </c>
      <c r="H26" s="2" t="s">
        <v>102</v>
      </c>
      <c r="I26" s="75">
        <v>0.79690000000000005</v>
      </c>
      <c r="J26" s="18" t="s">
        <v>85</v>
      </c>
      <c r="K26" s="22" t="s">
        <v>103</v>
      </c>
      <c r="L26" s="85">
        <v>0.05</v>
      </c>
      <c r="M26" s="85">
        <v>0.2</v>
      </c>
      <c r="N26" s="85">
        <v>0.3</v>
      </c>
      <c r="O26" s="83">
        <v>0.5</v>
      </c>
      <c r="P26" s="84">
        <v>0.5</v>
      </c>
      <c r="Q26" s="61" t="s">
        <v>63</v>
      </c>
      <c r="R26" s="12" t="s">
        <v>95</v>
      </c>
      <c r="S26" s="12" t="s">
        <v>96</v>
      </c>
      <c r="T26" s="33" t="s">
        <v>95</v>
      </c>
      <c r="U26" s="119" t="str">
        <f t="shared" si="0"/>
        <v>SI</v>
      </c>
      <c r="V26" s="92">
        <f t="shared" si="7"/>
        <v>0.05</v>
      </c>
      <c r="W26" s="107">
        <v>4.5999999999999999E-2</v>
      </c>
      <c r="X26" s="97">
        <f>W26/V26</f>
        <v>0.91999999999999993</v>
      </c>
      <c r="Y26" s="141" t="s">
        <v>104</v>
      </c>
      <c r="Z26" s="156" t="s">
        <v>95</v>
      </c>
      <c r="AA26" s="92">
        <f t="shared" si="6"/>
        <v>0.2</v>
      </c>
      <c r="AB26" s="146">
        <f>4806412862/49447803036</f>
        <v>9.7201747436599706E-2</v>
      </c>
      <c r="AC26" s="181">
        <f>+AB26/AA26</f>
        <v>0.48600873718299853</v>
      </c>
      <c r="AD26" s="113" t="s">
        <v>225</v>
      </c>
      <c r="AE26" s="230" t="s">
        <v>223</v>
      </c>
      <c r="AF26" s="92">
        <f t="shared" si="1"/>
        <v>0.3</v>
      </c>
      <c r="AG26" s="219">
        <f>18432265/49447803</f>
        <v>0.37276206184529576</v>
      </c>
      <c r="AH26" s="225">
        <v>1</v>
      </c>
      <c r="AI26" s="240" t="s">
        <v>280</v>
      </c>
      <c r="AJ26" s="114" t="s">
        <v>95</v>
      </c>
      <c r="AK26" s="123">
        <f t="shared" si="2"/>
        <v>0.5</v>
      </c>
      <c r="AL26" s="113"/>
      <c r="AM26" s="113"/>
      <c r="AN26" s="113"/>
      <c r="AO26" s="114"/>
      <c r="AP26" s="32" t="str">
        <f t="shared" si="3"/>
        <v>Porcentaje de Giros de Obligaciones por Pagar 2019 y anteriores</v>
      </c>
      <c r="AQ26" s="113">
        <f t="shared" si="4"/>
        <v>1.05</v>
      </c>
      <c r="AR26" s="113">
        <f t="shared" si="5"/>
        <v>0.51596380928189545</v>
      </c>
      <c r="AS26" s="113"/>
      <c r="AT26" s="114"/>
    </row>
    <row r="27" spans="1:49" ht="111.75" customHeight="1" x14ac:dyDescent="0.25">
      <c r="A27" s="148">
        <v>6</v>
      </c>
      <c r="B27" s="12" t="s">
        <v>72</v>
      </c>
      <c r="C27" s="50" t="s">
        <v>89</v>
      </c>
      <c r="D27" s="44" t="s">
        <v>268</v>
      </c>
      <c r="E27" s="135">
        <v>0.04</v>
      </c>
      <c r="F27" s="11" t="s">
        <v>58</v>
      </c>
      <c r="G27" s="2" t="s">
        <v>105</v>
      </c>
      <c r="H27" s="2" t="s">
        <v>106</v>
      </c>
      <c r="I27" s="75">
        <v>0.44490000000000002</v>
      </c>
      <c r="J27" s="18" t="s">
        <v>85</v>
      </c>
      <c r="K27" s="22" t="s">
        <v>107</v>
      </c>
      <c r="L27" s="85">
        <v>0.05</v>
      </c>
      <c r="M27" s="85">
        <v>0.2</v>
      </c>
      <c r="N27" s="85">
        <v>0.4</v>
      </c>
      <c r="O27" s="83">
        <v>0.65</v>
      </c>
      <c r="P27" s="84">
        <v>0.65</v>
      </c>
      <c r="Q27" s="61" t="s">
        <v>63</v>
      </c>
      <c r="R27" s="12" t="s">
        <v>95</v>
      </c>
      <c r="S27" s="12" t="s">
        <v>96</v>
      </c>
      <c r="T27" s="33" t="s">
        <v>95</v>
      </c>
      <c r="U27" s="119" t="str">
        <f t="shared" si="0"/>
        <v>SI</v>
      </c>
      <c r="V27" s="92">
        <f t="shared" si="7"/>
        <v>0.05</v>
      </c>
      <c r="W27" s="93">
        <f>4421955523/27186038970</f>
        <v>0.16265538086955814</v>
      </c>
      <c r="X27" s="96">
        <v>1</v>
      </c>
      <c r="Y27" s="141" t="s">
        <v>108</v>
      </c>
      <c r="Z27" s="156" t="s">
        <v>95</v>
      </c>
      <c r="AA27" s="92">
        <f t="shared" si="6"/>
        <v>0.2</v>
      </c>
      <c r="AB27" s="146">
        <f>8601940512/27581747263</f>
        <v>0.31187076112249124</v>
      </c>
      <c r="AC27" s="180">
        <v>1</v>
      </c>
      <c r="AD27" s="113" t="s">
        <v>226</v>
      </c>
      <c r="AE27" s="230" t="s">
        <v>223</v>
      </c>
      <c r="AF27" s="92">
        <f t="shared" si="1"/>
        <v>0.4</v>
      </c>
      <c r="AG27" s="219">
        <f>14768212940/27581747263</f>
        <v>0.53543427829936896</v>
      </c>
      <c r="AH27" s="225">
        <v>1</v>
      </c>
      <c r="AI27" s="240" t="s">
        <v>281</v>
      </c>
      <c r="AJ27" s="114" t="s">
        <v>95</v>
      </c>
      <c r="AK27" s="123">
        <f t="shared" si="2"/>
        <v>0.65</v>
      </c>
      <c r="AL27" s="113"/>
      <c r="AM27" s="113"/>
      <c r="AN27" s="113"/>
      <c r="AO27" s="114"/>
      <c r="AP27" s="32" t="str">
        <f t="shared" si="3"/>
        <v xml:space="preserve">Porcentaje de Giros de Obligaciones por Pagar </v>
      </c>
      <c r="AQ27" s="113">
        <f t="shared" si="4"/>
        <v>1.3</v>
      </c>
      <c r="AR27" s="113">
        <f t="shared" si="5"/>
        <v>1.0099604202914183</v>
      </c>
      <c r="AS27" s="113"/>
      <c r="AT27" s="114"/>
    </row>
    <row r="28" spans="1:49" ht="230.25" customHeight="1" x14ac:dyDescent="0.25">
      <c r="A28" s="148">
        <v>6</v>
      </c>
      <c r="B28" s="12" t="s">
        <v>72</v>
      </c>
      <c r="C28" s="50" t="s">
        <v>89</v>
      </c>
      <c r="D28" s="43" t="s">
        <v>109</v>
      </c>
      <c r="E28" s="135">
        <v>0.04</v>
      </c>
      <c r="F28" s="11" t="s">
        <v>74</v>
      </c>
      <c r="G28" s="2" t="s">
        <v>110</v>
      </c>
      <c r="H28" s="21" t="s">
        <v>76</v>
      </c>
      <c r="I28" s="68" t="s">
        <v>77</v>
      </c>
      <c r="J28" s="18" t="s">
        <v>78</v>
      </c>
      <c r="K28" s="22" t="s">
        <v>79</v>
      </c>
      <c r="L28" s="83">
        <v>0</v>
      </c>
      <c r="M28" s="83">
        <v>1</v>
      </c>
      <c r="N28" s="83">
        <v>1</v>
      </c>
      <c r="O28" s="83">
        <v>1</v>
      </c>
      <c r="P28" s="84">
        <v>1</v>
      </c>
      <c r="Q28" s="61" t="s">
        <v>63</v>
      </c>
      <c r="R28" s="12" t="s">
        <v>111</v>
      </c>
      <c r="S28" s="12" t="s">
        <v>112</v>
      </c>
      <c r="T28" s="33" t="s">
        <v>113</v>
      </c>
      <c r="U28" s="119" t="str">
        <f t="shared" si="0"/>
        <v>SI</v>
      </c>
      <c r="V28" s="92" t="s">
        <v>67</v>
      </c>
      <c r="W28" s="93" t="s">
        <v>67</v>
      </c>
      <c r="X28" s="97" t="s">
        <v>67</v>
      </c>
      <c r="Y28" s="93" t="s">
        <v>67</v>
      </c>
      <c r="Z28" s="188" t="s">
        <v>67</v>
      </c>
      <c r="AA28" s="200">
        <f>121/121</f>
        <v>1</v>
      </c>
      <c r="AB28" s="140">
        <f>121/121</f>
        <v>1</v>
      </c>
      <c r="AC28" s="180">
        <v>1</v>
      </c>
      <c r="AD28" s="147" t="s">
        <v>227</v>
      </c>
      <c r="AE28" s="231" t="s">
        <v>228</v>
      </c>
      <c r="AF28" s="92">
        <f t="shared" si="1"/>
        <v>1</v>
      </c>
      <c r="AG28" s="219">
        <v>0.75</v>
      </c>
      <c r="AH28" s="181">
        <f>AG28/AF28</f>
        <v>0.75</v>
      </c>
      <c r="AI28" s="242" t="s">
        <v>285</v>
      </c>
      <c r="AJ28" s="114" t="s">
        <v>113</v>
      </c>
      <c r="AK28" s="123">
        <f t="shared" si="2"/>
        <v>1</v>
      </c>
      <c r="AL28" s="113"/>
      <c r="AM28" s="113"/>
      <c r="AN28" s="113"/>
      <c r="AO28" s="114"/>
      <c r="AP28" s="32" t="str">
        <f t="shared" si="3"/>
        <v>Porcentaje de ejecución del SIPSE local</v>
      </c>
      <c r="AQ28" s="113" t="e">
        <f t="shared" si="4"/>
        <v>#VALUE!</v>
      </c>
      <c r="AR28" s="113" t="e">
        <f t="shared" si="5"/>
        <v>#VALUE!</v>
      </c>
      <c r="AS28" s="113"/>
      <c r="AT28" s="114"/>
    </row>
    <row r="29" spans="1:49" ht="120" x14ac:dyDescent="0.25">
      <c r="A29" s="148">
        <v>6</v>
      </c>
      <c r="B29" s="12" t="s">
        <v>72</v>
      </c>
      <c r="C29" s="50" t="s">
        <v>89</v>
      </c>
      <c r="D29" s="43" t="s">
        <v>114</v>
      </c>
      <c r="E29" s="135">
        <v>0.04</v>
      </c>
      <c r="F29" s="11" t="s">
        <v>58</v>
      </c>
      <c r="G29" s="2" t="s">
        <v>115</v>
      </c>
      <c r="H29" s="21" t="s">
        <v>76</v>
      </c>
      <c r="I29" s="68" t="s">
        <v>77</v>
      </c>
      <c r="J29" s="18" t="s">
        <v>78</v>
      </c>
      <c r="K29" s="22" t="s">
        <v>79</v>
      </c>
      <c r="L29" s="83">
        <v>0</v>
      </c>
      <c r="M29" s="83">
        <v>1</v>
      </c>
      <c r="N29" s="83">
        <v>1</v>
      </c>
      <c r="O29" s="83">
        <v>1</v>
      </c>
      <c r="P29" s="84">
        <v>1</v>
      </c>
      <c r="Q29" s="61" t="s">
        <v>63</v>
      </c>
      <c r="R29" s="12" t="s">
        <v>116</v>
      </c>
      <c r="S29" s="12" t="s">
        <v>117</v>
      </c>
      <c r="T29" s="33" t="s">
        <v>118</v>
      </c>
      <c r="U29" s="119" t="str">
        <f t="shared" si="0"/>
        <v>SI</v>
      </c>
      <c r="V29" s="92" t="s">
        <v>119</v>
      </c>
      <c r="W29" s="93" t="s">
        <v>119</v>
      </c>
      <c r="X29" s="97" t="s">
        <v>119</v>
      </c>
      <c r="Y29" s="93" t="s">
        <v>119</v>
      </c>
      <c r="Z29" s="188" t="s">
        <v>119</v>
      </c>
      <c r="AA29" s="200">
        <f>36/36</f>
        <v>1</v>
      </c>
      <c r="AB29" s="140">
        <f>36/36</f>
        <v>1</v>
      </c>
      <c r="AC29" s="180">
        <v>1</v>
      </c>
      <c r="AD29" s="147" t="s">
        <v>229</v>
      </c>
      <c r="AE29" s="231" t="s">
        <v>230</v>
      </c>
      <c r="AF29" s="92">
        <f t="shared" si="1"/>
        <v>1</v>
      </c>
      <c r="AG29" s="219">
        <v>0</v>
      </c>
      <c r="AH29" s="181">
        <f>AG29/AF29</f>
        <v>0</v>
      </c>
      <c r="AI29" s="240" t="s">
        <v>286</v>
      </c>
      <c r="AJ29" s="114" t="s">
        <v>287</v>
      </c>
      <c r="AK29" s="123">
        <f t="shared" si="2"/>
        <v>1</v>
      </c>
      <c r="AL29" s="113"/>
      <c r="AM29" s="113"/>
      <c r="AN29" s="113"/>
      <c r="AO29" s="114"/>
      <c r="AP29" s="32" t="str">
        <f t="shared" si="3"/>
        <v>Porcentaje de avance acumulado en el cumplimiento del Plan de Sostenibilidad contable programado</v>
      </c>
      <c r="AQ29" s="113" t="e">
        <f t="shared" si="4"/>
        <v>#VALUE!</v>
      </c>
      <c r="AR29" s="113" t="e">
        <f t="shared" si="5"/>
        <v>#VALUE!</v>
      </c>
      <c r="AS29" s="113"/>
      <c r="AT29" s="114"/>
    </row>
    <row r="30" spans="1:49" ht="78.75" x14ac:dyDescent="0.25">
      <c r="A30" s="148">
        <v>7</v>
      </c>
      <c r="B30" s="12" t="s">
        <v>55</v>
      </c>
      <c r="C30" s="50" t="s">
        <v>89</v>
      </c>
      <c r="D30" s="43" t="s">
        <v>231</v>
      </c>
      <c r="E30" s="149">
        <v>0.04</v>
      </c>
      <c r="F30" s="11" t="s">
        <v>58</v>
      </c>
      <c r="G30" s="2" t="s">
        <v>232</v>
      </c>
      <c r="H30" s="21" t="s">
        <v>233</v>
      </c>
      <c r="I30" s="68" t="s">
        <v>77</v>
      </c>
      <c r="J30" s="18" t="s">
        <v>78</v>
      </c>
      <c r="K30" s="22" t="s">
        <v>86</v>
      </c>
      <c r="L30" s="150">
        <v>0</v>
      </c>
      <c r="M30" s="150">
        <v>0</v>
      </c>
      <c r="N30" s="150">
        <v>0</v>
      </c>
      <c r="O30" s="150">
        <v>1</v>
      </c>
      <c r="P30" s="151">
        <v>1</v>
      </c>
      <c r="Q30" s="49" t="s">
        <v>63</v>
      </c>
      <c r="R30" s="12" t="s">
        <v>234</v>
      </c>
      <c r="S30" s="12" t="s">
        <v>235</v>
      </c>
      <c r="T30" s="33" t="s">
        <v>236</v>
      </c>
      <c r="U30" s="152"/>
      <c r="V30" s="12" t="s">
        <v>237</v>
      </c>
      <c r="W30" s="12" t="s">
        <v>237</v>
      </c>
      <c r="X30" s="153" t="s">
        <v>237</v>
      </c>
      <c r="Y30" s="143" t="s">
        <v>237</v>
      </c>
      <c r="Z30" s="189" t="s">
        <v>237</v>
      </c>
      <c r="AA30" s="32" t="s">
        <v>237</v>
      </c>
      <c r="AB30" s="12" t="s">
        <v>237</v>
      </c>
      <c r="AC30" s="153" t="s">
        <v>237</v>
      </c>
      <c r="AD30" s="174" t="s">
        <v>237</v>
      </c>
      <c r="AE30" s="156" t="s">
        <v>237</v>
      </c>
      <c r="AF30" s="91" t="s">
        <v>119</v>
      </c>
      <c r="AG30" s="217" t="s">
        <v>119</v>
      </c>
      <c r="AH30" s="153" t="s">
        <v>119</v>
      </c>
      <c r="AI30" s="217" t="s">
        <v>119</v>
      </c>
      <c r="AJ30" s="218" t="s">
        <v>119</v>
      </c>
      <c r="AK30" s="123"/>
      <c r="AL30" s="113"/>
      <c r="AM30" s="113"/>
      <c r="AN30" s="113"/>
      <c r="AO30" s="114"/>
      <c r="AP30" s="32"/>
      <c r="AQ30" s="113"/>
      <c r="AR30" s="113"/>
      <c r="AS30" s="113"/>
      <c r="AT30" s="114"/>
    </row>
    <row r="31" spans="1:49" ht="90" x14ac:dyDescent="0.25">
      <c r="A31" s="148">
        <v>7</v>
      </c>
      <c r="B31" s="12" t="s">
        <v>55</v>
      </c>
      <c r="C31" s="50" t="s">
        <v>120</v>
      </c>
      <c r="D31" s="43" t="s">
        <v>121</v>
      </c>
      <c r="E31" s="135">
        <v>0.04</v>
      </c>
      <c r="F31" s="11" t="s">
        <v>58</v>
      </c>
      <c r="G31" s="2" t="s">
        <v>122</v>
      </c>
      <c r="H31" s="2" t="s">
        <v>123</v>
      </c>
      <c r="I31" s="68">
        <v>147</v>
      </c>
      <c r="J31" s="18" t="s">
        <v>61</v>
      </c>
      <c r="K31" s="22" t="s">
        <v>124</v>
      </c>
      <c r="L31" s="83">
        <v>0.5</v>
      </c>
      <c r="M31" s="83">
        <v>0.5</v>
      </c>
      <c r="N31" s="83">
        <v>0</v>
      </c>
      <c r="O31" s="83">
        <v>0</v>
      </c>
      <c r="P31" s="84">
        <v>1</v>
      </c>
      <c r="Q31" s="61" t="s">
        <v>63</v>
      </c>
      <c r="R31" s="12" t="s">
        <v>125</v>
      </c>
      <c r="S31" s="12" t="s">
        <v>126</v>
      </c>
      <c r="T31" s="33" t="s">
        <v>127</v>
      </c>
      <c r="U31" s="119" t="str">
        <f t="shared" si="0"/>
        <v>SI</v>
      </c>
      <c r="V31" s="92">
        <f t="shared" si="7"/>
        <v>0.5</v>
      </c>
      <c r="W31" s="93">
        <v>0.5</v>
      </c>
      <c r="X31" s="96">
        <v>1</v>
      </c>
      <c r="Y31" s="141" t="s">
        <v>128</v>
      </c>
      <c r="Z31" s="156" t="s">
        <v>129</v>
      </c>
      <c r="AA31" s="92">
        <f t="shared" si="6"/>
        <v>0.5</v>
      </c>
      <c r="AB31" s="140">
        <f>122/122</f>
        <v>1</v>
      </c>
      <c r="AC31" s="180">
        <v>1</v>
      </c>
      <c r="AD31" s="147" t="s">
        <v>238</v>
      </c>
      <c r="AE31" s="230" t="s">
        <v>129</v>
      </c>
      <c r="AF31" s="238" t="s">
        <v>237</v>
      </c>
      <c r="AG31" s="221">
        <v>2.96</v>
      </c>
      <c r="AH31" s="223" t="s">
        <v>237</v>
      </c>
      <c r="AI31" s="240" t="s">
        <v>288</v>
      </c>
      <c r="AJ31" s="114" t="s">
        <v>129</v>
      </c>
      <c r="AK31" s="123">
        <f t="shared" si="2"/>
        <v>0</v>
      </c>
      <c r="AL31" s="113"/>
      <c r="AM31" s="113"/>
      <c r="AN31" s="113"/>
      <c r="AO31" s="114"/>
      <c r="AP31" s="32" t="str">
        <f t="shared" si="3"/>
        <v>Respuesta a los requerimiento de los ciudadanos</v>
      </c>
      <c r="AQ31" s="113" t="e">
        <f t="shared" si="4"/>
        <v>#VALUE!</v>
      </c>
      <c r="AR31" s="113">
        <f t="shared" si="5"/>
        <v>4.46</v>
      </c>
      <c r="AS31" s="113"/>
      <c r="AT31" s="114"/>
    </row>
    <row r="32" spans="1:49" ht="90" x14ac:dyDescent="0.25">
      <c r="A32" s="148">
        <v>1</v>
      </c>
      <c r="B32" s="12" t="s">
        <v>130</v>
      </c>
      <c r="C32" s="50" t="s">
        <v>131</v>
      </c>
      <c r="D32" s="44" t="s">
        <v>132</v>
      </c>
      <c r="E32" s="135">
        <v>0.04</v>
      </c>
      <c r="F32" s="11" t="s">
        <v>58</v>
      </c>
      <c r="G32" s="2" t="s">
        <v>133</v>
      </c>
      <c r="H32" s="2" t="s">
        <v>134</v>
      </c>
      <c r="I32" s="68">
        <v>58</v>
      </c>
      <c r="J32" s="18" t="s">
        <v>61</v>
      </c>
      <c r="K32" s="22" t="s">
        <v>135</v>
      </c>
      <c r="L32" s="81">
        <v>15</v>
      </c>
      <c r="M32" s="81">
        <v>15</v>
      </c>
      <c r="N32" s="81">
        <v>15</v>
      </c>
      <c r="O32" s="81">
        <v>15</v>
      </c>
      <c r="P32" s="87">
        <f>L32+M32+N32+O32</f>
        <v>60</v>
      </c>
      <c r="Q32" s="61" t="s">
        <v>63</v>
      </c>
      <c r="R32" s="12" t="s">
        <v>136</v>
      </c>
      <c r="S32" s="12" t="s">
        <v>137</v>
      </c>
      <c r="T32" s="33" t="s">
        <v>138</v>
      </c>
      <c r="U32" s="119" t="str">
        <f t="shared" si="0"/>
        <v>SI</v>
      </c>
      <c r="V32" s="91">
        <f t="shared" si="7"/>
        <v>15</v>
      </c>
      <c r="W32" s="141">
        <v>15</v>
      </c>
      <c r="X32" s="97">
        <v>1</v>
      </c>
      <c r="Y32" s="141" t="s">
        <v>139</v>
      </c>
      <c r="Z32" s="156" t="s">
        <v>138</v>
      </c>
      <c r="AA32" s="91">
        <f t="shared" si="6"/>
        <v>15</v>
      </c>
      <c r="AB32" s="154">
        <v>27</v>
      </c>
      <c r="AC32" s="180">
        <v>1</v>
      </c>
      <c r="AD32" s="113" t="s">
        <v>258</v>
      </c>
      <c r="AE32" s="229" t="s">
        <v>259</v>
      </c>
      <c r="AF32" s="91">
        <f t="shared" si="1"/>
        <v>15</v>
      </c>
      <c r="AG32" s="154">
        <v>28</v>
      </c>
      <c r="AH32" s="181">
        <v>1</v>
      </c>
      <c r="AI32" s="240" t="s">
        <v>289</v>
      </c>
      <c r="AJ32" s="114" t="s">
        <v>138</v>
      </c>
      <c r="AK32" s="123">
        <f t="shared" si="2"/>
        <v>15</v>
      </c>
      <c r="AL32" s="113"/>
      <c r="AM32" s="113"/>
      <c r="AN32" s="113"/>
      <c r="AO32" s="114"/>
      <c r="AP32" s="32" t="str">
        <f t="shared" si="3"/>
        <v>Acciones de control a las actuaciones de IVC control en materia actividad económica</v>
      </c>
      <c r="AQ32" s="113">
        <f t="shared" si="4"/>
        <v>60</v>
      </c>
      <c r="AR32" s="113">
        <f t="shared" si="5"/>
        <v>70</v>
      </c>
      <c r="AS32" s="113"/>
      <c r="AT32" s="114"/>
    </row>
    <row r="33" spans="1:46" ht="105" x14ac:dyDescent="0.25">
      <c r="A33" s="148">
        <v>1</v>
      </c>
      <c r="B33" s="12" t="s">
        <v>130</v>
      </c>
      <c r="C33" s="50" t="s">
        <v>131</v>
      </c>
      <c r="D33" s="44" t="s">
        <v>140</v>
      </c>
      <c r="E33" s="135">
        <v>0.04</v>
      </c>
      <c r="F33" s="11" t="s">
        <v>58</v>
      </c>
      <c r="G33" s="2" t="s">
        <v>141</v>
      </c>
      <c r="H33" s="2" t="s">
        <v>142</v>
      </c>
      <c r="I33" s="68">
        <v>101</v>
      </c>
      <c r="J33" s="18" t="s">
        <v>61</v>
      </c>
      <c r="K33" s="22" t="s">
        <v>135</v>
      </c>
      <c r="L33" s="81">
        <v>15</v>
      </c>
      <c r="M33" s="81">
        <v>15</v>
      </c>
      <c r="N33" s="81">
        <v>15</v>
      </c>
      <c r="O33" s="81">
        <v>15</v>
      </c>
      <c r="P33" s="87">
        <f>L33+M33+N33+O33</f>
        <v>60</v>
      </c>
      <c r="Q33" s="61" t="s">
        <v>63</v>
      </c>
      <c r="R33" s="12" t="s">
        <v>136</v>
      </c>
      <c r="S33" s="12" t="s">
        <v>137</v>
      </c>
      <c r="T33" s="33" t="s">
        <v>138</v>
      </c>
      <c r="U33" s="119" t="str">
        <f t="shared" si="0"/>
        <v>SI</v>
      </c>
      <c r="V33" s="91">
        <f>L33</f>
        <v>15</v>
      </c>
      <c r="W33" s="141">
        <v>26</v>
      </c>
      <c r="X33" s="96">
        <v>1</v>
      </c>
      <c r="Y33" s="141" t="s">
        <v>143</v>
      </c>
      <c r="Z33" s="156" t="s">
        <v>138</v>
      </c>
      <c r="AA33" s="91">
        <f>M33</f>
        <v>15</v>
      </c>
      <c r="AB33" s="154">
        <v>25</v>
      </c>
      <c r="AC33" s="180">
        <v>1</v>
      </c>
      <c r="AD33" s="113" t="s">
        <v>260</v>
      </c>
      <c r="AE33" s="229" t="s">
        <v>259</v>
      </c>
      <c r="AF33" s="91">
        <f>N33</f>
        <v>15</v>
      </c>
      <c r="AG33" s="154">
        <v>40</v>
      </c>
      <c r="AH33" s="181">
        <v>1</v>
      </c>
      <c r="AI33" s="240" t="s">
        <v>290</v>
      </c>
      <c r="AJ33" s="114" t="s">
        <v>138</v>
      </c>
      <c r="AK33" s="123">
        <f>O33</f>
        <v>15</v>
      </c>
      <c r="AL33" s="113"/>
      <c r="AM33" s="113"/>
      <c r="AN33" s="113"/>
      <c r="AO33" s="114"/>
      <c r="AP33" s="32" t="str">
        <f>G33</f>
        <v>Acciones de control a las actuaciones de IVC control en materia de  integridad del espacio publico.</v>
      </c>
      <c r="AQ33" s="113">
        <f>V33+AA33+AF33+AK33</f>
        <v>60</v>
      </c>
      <c r="AR33" s="113">
        <f>W33+AB33+AG33+AL33</f>
        <v>91</v>
      </c>
      <c r="AS33" s="113"/>
      <c r="AT33" s="114"/>
    </row>
    <row r="34" spans="1:46" ht="90" x14ac:dyDescent="0.25">
      <c r="A34" s="148">
        <v>1</v>
      </c>
      <c r="B34" s="12" t="s">
        <v>130</v>
      </c>
      <c r="C34" s="50" t="s">
        <v>131</v>
      </c>
      <c r="D34" s="44" t="s">
        <v>144</v>
      </c>
      <c r="E34" s="135">
        <v>0.04</v>
      </c>
      <c r="F34" s="11" t="s">
        <v>58</v>
      </c>
      <c r="G34" s="2" t="s">
        <v>145</v>
      </c>
      <c r="H34" s="2" t="s">
        <v>146</v>
      </c>
      <c r="I34" s="68">
        <v>26</v>
      </c>
      <c r="J34" s="18" t="s">
        <v>61</v>
      </c>
      <c r="K34" s="22" t="s">
        <v>135</v>
      </c>
      <c r="L34" s="81">
        <v>7</v>
      </c>
      <c r="M34" s="81">
        <v>7</v>
      </c>
      <c r="N34" s="81">
        <v>7</v>
      </c>
      <c r="O34" s="81">
        <v>7</v>
      </c>
      <c r="P34" s="87">
        <f>L34+M34+N34+O34</f>
        <v>28</v>
      </c>
      <c r="Q34" s="61" t="s">
        <v>63</v>
      </c>
      <c r="R34" s="12" t="s">
        <v>136</v>
      </c>
      <c r="S34" s="12" t="s">
        <v>137</v>
      </c>
      <c r="T34" s="33" t="s">
        <v>138</v>
      </c>
      <c r="U34" s="119" t="str">
        <f t="shared" si="0"/>
        <v>SI</v>
      </c>
      <c r="V34" s="91">
        <f t="shared" si="7"/>
        <v>7</v>
      </c>
      <c r="W34" s="141">
        <v>7</v>
      </c>
      <c r="X34" s="96">
        <v>1</v>
      </c>
      <c r="Y34" s="141" t="s">
        <v>147</v>
      </c>
      <c r="Z34" s="156" t="s">
        <v>138</v>
      </c>
      <c r="AA34" s="91">
        <f t="shared" si="6"/>
        <v>7</v>
      </c>
      <c r="AB34" s="154">
        <v>7</v>
      </c>
      <c r="AC34" s="180">
        <v>1</v>
      </c>
      <c r="AD34" s="113" t="s">
        <v>261</v>
      </c>
      <c r="AE34" s="229" t="s">
        <v>262</v>
      </c>
      <c r="AF34" s="91">
        <f t="shared" si="1"/>
        <v>7</v>
      </c>
      <c r="AG34" s="154">
        <v>6</v>
      </c>
      <c r="AH34" s="181">
        <f>AG34/AF34</f>
        <v>0.8571428571428571</v>
      </c>
      <c r="AI34" s="240" t="s">
        <v>291</v>
      </c>
      <c r="AJ34" s="114" t="s">
        <v>138</v>
      </c>
      <c r="AK34" s="123">
        <f t="shared" si="2"/>
        <v>7</v>
      </c>
      <c r="AL34" s="113"/>
      <c r="AM34" s="113"/>
      <c r="AN34" s="113"/>
      <c r="AO34" s="114"/>
      <c r="AP34" s="32" t="str">
        <f t="shared" si="3"/>
        <v>Acciones de control  en materia de obras y urbanismo</v>
      </c>
      <c r="AQ34" s="113">
        <f t="shared" si="4"/>
        <v>28</v>
      </c>
      <c r="AR34" s="113">
        <f t="shared" si="5"/>
        <v>20</v>
      </c>
      <c r="AS34" s="113"/>
      <c r="AT34" s="114"/>
    </row>
    <row r="35" spans="1:46" ht="130.5" customHeight="1" x14ac:dyDescent="0.25">
      <c r="A35" s="148">
        <v>1</v>
      </c>
      <c r="B35" s="12" t="s">
        <v>130</v>
      </c>
      <c r="C35" s="50" t="s">
        <v>131</v>
      </c>
      <c r="D35" s="44" t="s">
        <v>148</v>
      </c>
      <c r="E35" s="135">
        <v>0.04</v>
      </c>
      <c r="F35" s="73" t="s">
        <v>58</v>
      </c>
      <c r="G35" s="74" t="s">
        <v>149</v>
      </c>
      <c r="H35" s="74" t="s">
        <v>150</v>
      </c>
      <c r="I35" s="68">
        <v>11</v>
      </c>
      <c r="J35" s="18" t="s">
        <v>61</v>
      </c>
      <c r="K35" s="22" t="s">
        <v>135</v>
      </c>
      <c r="L35" s="81">
        <v>3</v>
      </c>
      <c r="M35" s="81">
        <v>3</v>
      </c>
      <c r="N35" s="81">
        <v>3</v>
      </c>
      <c r="O35" s="81">
        <v>3</v>
      </c>
      <c r="P35" s="87">
        <f>L35+M35+N35+O35</f>
        <v>12</v>
      </c>
      <c r="Q35" s="61" t="s">
        <v>63</v>
      </c>
      <c r="R35" s="12" t="s">
        <v>136</v>
      </c>
      <c r="S35" s="12" t="s">
        <v>137</v>
      </c>
      <c r="T35" s="33" t="s">
        <v>138</v>
      </c>
      <c r="U35" s="119" t="str">
        <f t="shared" si="0"/>
        <v>SI</v>
      </c>
      <c r="V35" s="91">
        <f t="shared" si="7"/>
        <v>3</v>
      </c>
      <c r="W35" s="141">
        <v>3</v>
      </c>
      <c r="X35" s="96">
        <v>1</v>
      </c>
      <c r="Y35" s="141" t="s">
        <v>151</v>
      </c>
      <c r="Z35" s="156" t="s">
        <v>138</v>
      </c>
      <c r="AA35" s="91">
        <f t="shared" si="6"/>
        <v>3</v>
      </c>
      <c r="AB35" s="154">
        <v>3</v>
      </c>
      <c r="AC35" s="180">
        <v>1</v>
      </c>
      <c r="AD35" s="113" t="s">
        <v>263</v>
      </c>
      <c r="AE35" s="229" t="s">
        <v>259</v>
      </c>
      <c r="AF35" s="91">
        <f t="shared" si="1"/>
        <v>3</v>
      </c>
      <c r="AG35" s="154">
        <v>3</v>
      </c>
      <c r="AH35" s="181">
        <f>AG35/AF35</f>
        <v>1</v>
      </c>
      <c r="AI35" s="240" t="s">
        <v>282</v>
      </c>
      <c r="AJ35" s="114" t="s">
        <v>138</v>
      </c>
      <c r="AK35" s="123">
        <f t="shared" si="2"/>
        <v>3</v>
      </c>
      <c r="AL35" s="113"/>
      <c r="AM35" s="113"/>
      <c r="AN35" s="113"/>
      <c r="AO35" s="114"/>
      <c r="AP35" s="32" t="str">
        <f t="shared" si="3"/>
        <v>Acciones de control para el cumplimiento de fallos judiciales - cerros de oriente</v>
      </c>
      <c r="AQ35" s="113">
        <f t="shared" si="4"/>
        <v>12</v>
      </c>
      <c r="AR35" s="113">
        <f t="shared" si="5"/>
        <v>9</v>
      </c>
      <c r="AS35" s="113"/>
      <c r="AT35" s="114"/>
    </row>
    <row r="36" spans="1:46" ht="79.5" customHeight="1" x14ac:dyDescent="0.25">
      <c r="A36" s="148">
        <v>1</v>
      </c>
      <c r="B36" s="12" t="s">
        <v>130</v>
      </c>
      <c r="C36" s="50" t="s">
        <v>131</v>
      </c>
      <c r="D36" s="43" t="s">
        <v>269</v>
      </c>
      <c r="E36" s="135">
        <v>0.04</v>
      </c>
      <c r="F36" s="11" t="s">
        <v>58</v>
      </c>
      <c r="G36" s="2" t="s">
        <v>152</v>
      </c>
      <c r="H36" s="2" t="s">
        <v>153</v>
      </c>
      <c r="I36" s="134">
        <v>22285</v>
      </c>
      <c r="J36" s="18" t="s">
        <v>85</v>
      </c>
      <c r="K36" s="22" t="s">
        <v>154</v>
      </c>
      <c r="L36" s="83">
        <v>0</v>
      </c>
      <c r="M36" s="83">
        <v>0.15</v>
      </c>
      <c r="N36" s="83">
        <v>0.15</v>
      </c>
      <c r="O36" s="83">
        <v>0.34</v>
      </c>
      <c r="P36" s="84">
        <v>0.35</v>
      </c>
      <c r="Q36" s="61" t="s">
        <v>63</v>
      </c>
      <c r="R36" s="12" t="s">
        <v>155</v>
      </c>
      <c r="S36" s="12" t="s">
        <v>137</v>
      </c>
      <c r="T36" s="33" t="s">
        <v>156</v>
      </c>
      <c r="U36" s="119" t="str">
        <f t="shared" si="0"/>
        <v>SI</v>
      </c>
      <c r="V36" s="108" t="s">
        <v>119</v>
      </c>
      <c r="W36" s="112" t="s">
        <v>119</v>
      </c>
      <c r="X36" s="125" t="s">
        <v>119</v>
      </c>
      <c r="Y36" s="112" t="s">
        <v>119</v>
      </c>
      <c r="Z36" s="190" t="s">
        <v>119</v>
      </c>
      <c r="AA36" s="92">
        <f t="shared" si="6"/>
        <v>0.15</v>
      </c>
      <c r="AB36" s="155">
        <v>0.35370000000000001</v>
      </c>
      <c r="AC36" s="180">
        <v>1</v>
      </c>
      <c r="AD36" s="147" t="s">
        <v>239</v>
      </c>
      <c r="AE36" s="230" t="s">
        <v>240</v>
      </c>
      <c r="AF36" s="92">
        <f t="shared" si="1"/>
        <v>0.15</v>
      </c>
      <c r="AG36" s="220">
        <v>0.35680000000000001</v>
      </c>
      <c r="AH36" s="226">
        <v>1</v>
      </c>
      <c r="AI36" s="256" t="s">
        <v>292</v>
      </c>
      <c r="AJ36" s="114" t="s">
        <v>240</v>
      </c>
      <c r="AK36" s="123">
        <f t="shared" si="2"/>
        <v>0.34</v>
      </c>
      <c r="AL36" s="113"/>
      <c r="AM36" s="113"/>
      <c r="AN36" s="113"/>
      <c r="AO36" s="114"/>
      <c r="AP36" s="32" t="str">
        <f t="shared" si="3"/>
        <v xml:space="preserve">Porcentaje de expedientes de policía con impulso procesal </v>
      </c>
      <c r="AQ36" s="113" t="e">
        <f t="shared" si="4"/>
        <v>#VALUE!</v>
      </c>
      <c r="AR36" s="113" t="e">
        <f t="shared" si="5"/>
        <v>#VALUE!</v>
      </c>
      <c r="AS36" s="113"/>
      <c r="AT36" s="114"/>
    </row>
    <row r="37" spans="1:46" ht="90" x14ac:dyDescent="0.25">
      <c r="A37" s="148">
        <v>1</v>
      </c>
      <c r="B37" s="12" t="s">
        <v>130</v>
      </c>
      <c r="C37" s="50" t="s">
        <v>131</v>
      </c>
      <c r="D37" s="43" t="s">
        <v>270</v>
      </c>
      <c r="E37" s="135">
        <v>0.04</v>
      </c>
      <c r="F37" s="11" t="s">
        <v>58</v>
      </c>
      <c r="G37" s="2" t="s">
        <v>157</v>
      </c>
      <c r="H37" s="2" t="s">
        <v>158</v>
      </c>
      <c r="I37" s="134">
        <v>22285</v>
      </c>
      <c r="J37" s="18" t="s">
        <v>61</v>
      </c>
      <c r="K37" s="22" t="s">
        <v>159</v>
      </c>
      <c r="L37" s="83">
        <v>0.05</v>
      </c>
      <c r="M37" s="83">
        <v>0.05</v>
      </c>
      <c r="N37" s="83">
        <v>0.01</v>
      </c>
      <c r="O37" s="83">
        <v>0.01</v>
      </c>
      <c r="P37" s="84">
        <v>0.12</v>
      </c>
      <c r="Q37" s="61" t="s">
        <v>63</v>
      </c>
      <c r="R37" s="12" t="s">
        <v>155</v>
      </c>
      <c r="S37" s="12" t="s">
        <v>137</v>
      </c>
      <c r="T37" s="33" t="s">
        <v>156</v>
      </c>
      <c r="U37" s="119" t="str">
        <f t="shared" si="0"/>
        <v>SI</v>
      </c>
      <c r="V37" s="109">
        <f t="shared" si="7"/>
        <v>0.05</v>
      </c>
      <c r="W37" s="110">
        <v>4.3299999999999998E-2</v>
      </c>
      <c r="X37" s="111">
        <f>W37/V37</f>
        <v>0.86599999999999988</v>
      </c>
      <c r="Y37" s="112" t="s">
        <v>257</v>
      </c>
      <c r="Z37" s="190" t="s">
        <v>160</v>
      </c>
      <c r="AA37" s="92">
        <f t="shared" si="6"/>
        <v>0.05</v>
      </c>
      <c r="AB37" s="155">
        <v>1.7500000000000002E-2</v>
      </c>
      <c r="AC37" s="180">
        <v>0.34</v>
      </c>
      <c r="AD37" s="147" t="s">
        <v>241</v>
      </c>
      <c r="AE37" s="230" t="s">
        <v>240</v>
      </c>
      <c r="AF37" s="92">
        <f t="shared" si="1"/>
        <v>0.01</v>
      </c>
      <c r="AG37" s="220">
        <v>0</v>
      </c>
      <c r="AH37" s="226">
        <f>AG37/AF37</f>
        <v>0</v>
      </c>
      <c r="AI37" s="256" t="s">
        <v>293</v>
      </c>
      <c r="AJ37" s="114" t="s">
        <v>240</v>
      </c>
      <c r="AK37" s="123">
        <f t="shared" si="2"/>
        <v>0.01</v>
      </c>
      <c r="AL37" s="113"/>
      <c r="AM37" s="113"/>
      <c r="AN37" s="113"/>
      <c r="AO37" s="114"/>
      <c r="AP37" s="32" t="str">
        <f t="shared" si="3"/>
        <v>Porcentaje de expedientes de policía con fallo de fondo</v>
      </c>
      <c r="AQ37" s="113">
        <f t="shared" si="4"/>
        <v>0.12</v>
      </c>
      <c r="AR37" s="113">
        <f t="shared" si="5"/>
        <v>6.08E-2</v>
      </c>
      <c r="AS37" s="113"/>
      <c r="AT37" s="114"/>
    </row>
    <row r="38" spans="1:46" ht="213.75" customHeight="1" x14ac:dyDescent="0.25">
      <c r="A38" s="148">
        <v>1</v>
      </c>
      <c r="B38" s="12" t="s">
        <v>130</v>
      </c>
      <c r="C38" s="50" t="s">
        <v>131</v>
      </c>
      <c r="D38" s="43" t="s">
        <v>271</v>
      </c>
      <c r="E38" s="135">
        <v>0.04</v>
      </c>
      <c r="F38" s="11" t="s">
        <v>58</v>
      </c>
      <c r="G38" s="2" t="s">
        <v>161</v>
      </c>
      <c r="H38" s="1" t="s">
        <v>162</v>
      </c>
      <c r="I38" s="68">
        <v>1076</v>
      </c>
      <c r="J38" s="18" t="s">
        <v>61</v>
      </c>
      <c r="K38" s="22" t="s">
        <v>163</v>
      </c>
      <c r="L38" s="81">
        <v>24</v>
      </c>
      <c r="M38" s="81">
        <v>36</v>
      </c>
      <c r="N38" s="81">
        <v>10</v>
      </c>
      <c r="O38" s="81">
        <v>10</v>
      </c>
      <c r="P38" s="87">
        <f>SUM(L38:O38)</f>
        <v>80</v>
      </c>
      <c r="Q38" s="61" t="s">
        <v>63</v>
      </c>
      <c r="R38" s="12" t="s">
        <v>155</v>
      </c>
      <c r="S38" s="12" t="s">
        <v>137</v>
      </c>
      <c r="T38" s="33" t="s">
        <v>164</v>
      </c>
      <c r="U38" s="119" t="str">
        <f t="shared" si="0"/>
        <v>SI</v>
      </c>
      <c r="V38" s="91">
        <f t="shared" si="7"/>
        <v>24</v>
      </c>
      <c r="W38" s="141">
        <v>13</v>
      </c>
      <c r="X38" s="97">
        <f>W38/V38</f>
        <v>0.54166666666666663</v>
      </c>
      <c r="Y38" s="99" t="s">
        <v>165</v>
      </c>
      <c r="Z38" s="156" t="s">
        <v>164</v>
      </c>
      <c r="AA38" s="91">
        <f t="shared" si="6"/>
        <v>36</v>
      </c>
      <c r="AB38" s="154">
        <v>30</v>
      </c>
      <c r="AC38" s="181">
        <f>+AB38/AA38</f>
        <v>0.83333333333333337</v>
      </c>
      <c r="AD38" s="113" t="s">
        <v>242</v>
      </c>
      <c r="AE38" s="230" t="s">
        <v>240</v>
      </c>
      <c r="AF38" s="91">
        <f t="shared" si="1"/>
        <v>10</v>
      </c>
      <c r="AG38" s="154">
        <v>10</v>
      </c>
      <c r="AH38" s="181">
        <v>1</v>
      </c>
      <c r="AI38" s="240" t="s">
        <v>294</v>
      </c>
      <c r="AJ38" s="114" t="s">
        <v>240</v>
      </c>
      <c r="AK38" s="123">
        <f t="shared" si="2"/>
        <v>10</v>
      </c>
      <c r="AL38" s="113"/>
      <c r="AM38" s="113"/>
      <c r="AN38" s="113"/>
      <c r="AO38" s="114"/>
      <c r="AP38" s="32" t="str">
        <f t="shared" si="3"/>
        <v>Actuaciones administrativas terminadas (archivadas)</v>
      </c>
      <c r="AQ38" s="113">
        <f t="shared" si="4"/>
        <v>80</v>
      </c>
      <c r="AR38" s="113">
        <f t="shared" si="5"/>
        <v>53</v>
      </c>
      <c r="AS38" s="113"/>
      <c r="AT38" s="114"/>
    </row>
    <row r="39" spans="1:46" ht="179.25" customHeight="1" x14ac:dyDescent="0.25">
      <c r="A39" s="148">
        <v>1</v>
      </c>
      <c r="B39" s="12" t="s">
        <v>130</v>
      </c>
      <c r="C39" s="50" t="s">
        <v>131</v>
      </c>
      <c r="D39" s="77" t="s">
        <v>272</v>
      </c>
      <c r="E39" s="135">
        <v>0.04</v>
      </c>
      <c r="F39" s="19" t="s">
        <v>58</v>
      </c>
      <c r="G39" s="2" t="s">
        <v>166</v>
      </c>
      <c r="H39" s="20" t="s">
        <v>167</v>
      </c>
      <c r="I39" s="70" t="s">
        <v>77</v>
      </c>
      <c r="J39" s="25" t="s">
        <v>61</v>
      </c>
      <c r="K39" s="22" t="s">
        <v>166</v>
      </c>
      <c r="L39" s="88">
        <v>60</v>
      </c>
      <c r="M39" s="88">
        <v>0</v>
      </c>
      <c r="N39" s="88">
        <v>5</v>
      </c>
      <c r="O39" s="88">
        <v>5</v>
      </c>
      <c r="P39" s="89">
        <f>L39+M39+N39+O39</f>
        <v>70</v>
      </c>
      <c r="Q39" s="61" t="s">
        <v>63</v>
      </c>
      <c r="R39" s="12" t="s">
        <v>155</v>
      </c>
      <c r="S39" s="12" t="s">
        <v>137</v>
      </c>
      <c r="T39" s="33" t="s">
        <v>164</v>
      </c>
      <c r="U39" s="119" t="str">
        <f t="shared" si="0"/>
        <v>SI</v>
      </c>
      <c r="V39" s="91">
        <f t="shared" si="7"/>
        <v>60</v>
      </c>
      <c r="W39" s="141">
        <v>12</v>
      </c>
      <c r="X39" s="97">
        <f>W39/V39</f>
        <v>0.2</v>
      </c>
      <c r="Y39" s="99" t="s">
        <v>168</v>
      </c>
      <c r="Z39" s="156" t="s">
        <v>164</v>
      </c>
      <c r="AA39" s="201" t="s">
        <v>243</v>
      </c>
      <c r="AB39" s="147" t="s">
        <v>243</v>
      </c>
      <c r="AC39" s="182" t="s">
        <v>243</v>
      </c>
      <c r="AD39" s="147" t="s">
        <v>243</v>
      </c>
      <c r="AE39" s="231" t="s">
        <v>243</v>
      </c>
      <c r="AF39" s="91">
        <f t="shared" si="1"/>
        <v>5</v>
      </c>
      <c r="AG39" s="154">
        <v>169</v>
      </c>
      <c r="AH39" s="181">
        <v>1</v>
      </c>
      <c r="AI39" s="240" t="s">
        <v>295</v>
      </c>
      <c r="AJ39" s="114" t="s">
        <v>240</v>
      </c>
      <c r="AK39" s="123">
        <f t="shared" si="2"/>
        <v>5</v>
      </c>
      <c r="AL39" s="113"/>
      <c r="AM39" s="113"/>
      <c r="AN39" s="113"/>
      <c r="AO39" s="114"/>
      <c r="AP39" s="32" t="str">
        <f t="shared" si="3"/>
        <v>Actuaciones administrativas terminadas hasta la primera instancia</v>
      </c>
      <c r="AQ39" s="113" t="e">
        <f t="shared" si="4"/>
        <v>#VALUE!</v>
      </c>
      <c r="AR39" s="113" t="e">
        <f t="shared" si="5"/>
        <v>#VALUE!</v>
      </c>
      <c r="AS39" s="113"/>
      <c r="AT39" s="114"/>
    </row>
    <row r="40" spans="1:46" ht="24" customHeight="1" x14ac:dyDescent="0.25">
      <c r="A40" s="213"/>
      <c r="B40" s="51"/>
      <c r="C40" s="52"/>
      <c r="D40" s="45" t="s">
        <v>169</v>
      </c>
      <c r="E40" s="169">
        <f>SUM(E20:E39)</f>
        <v>0.80000000000000016</v>
      </c>
      <c r="F40" s="68"/>
      <c r="G40" s="15"/>
      <c r="H40" s="15"/>
      <c r="I40" s="68"/>
      <c r="J40" s="15"/>
      <c r="K40" s="27"/>
      <c r="L40" s="15"/>
      <c r="M40" s="15"/>
      <c r="N40" s="15"/>
      <c r="O40" s="15"/>
      <c r="P40" s="41"/>
      <c r="Q40" s="55"/>
      <c r="R40" s="27"/>
      <c r="S40" s="27"/>
      <c r="T40" s="38"/>
      <c r="U40" s="120"/>
      <c r="V40" s="100"/>
      <c r="W40" s="76"/>
      <c r="X40" s="98"/>
      <c r="Y40" s="76"/>
      <c r="Z40" s="191"/>
      <c r="AA40" s="34"/>
      <c r="AB40" s="115"/>
      <c r="AC40" s="183"/>
      <c r="AD40" s="115"/>
      <c r="AE40" s="232"/>
      <c r="AF40" s="260"/>
      <c r="AG40" s="222"/>
      <c r="AH40" s="227"/>
      <c r="AI40" s="243"/>
      <c r="AJ40" s="116"/>
      <c r="AK40" s="123">
        <f t="shared" si="2"/>
        <v>0</v>
      </c>
      <c r="AL40" s="115"/>
      <c r="AM40" s="115"/>
      <c r="AN40" s="115"/>
      <c r="AO40" s="116"/>
      <c r="AP40" s="34">
        <f t="shared" si="3"/>
        <v>0</v>
      </c>
      <c r="AQ40" s="113" t="e">
        <f>SUM(AQ20:AQ39)</f>
        <v>#VALUE!</v>
      </c>
      <c r="AR40" s="113" t="e">
        <f>SUM(AR20:AR39)</f>
        <v>#VALUE!</v>
      </c>
      <c r="AS40" s="113"/>
      <c r="AT40" s="114"/>
    </row>
    <row r="41" spans="1:46" ht="126" x14ac:dyDescent="0.25">
      <c r="A41" s="172">
        <v>6</v>
      </c>
      <c r="B41" s="4" t="s">
        <v>170</v>
      </c>
      <c r="C41" s="53" t="s">
        <v>171</v>
      </c>
      <c r="D41" s="3" t="s">
        <v>172</v>
      </c>
      <c r="E41" s="10">
        <v>0.04</v>
      </c>
      <c r="F41" s="5" t="s">
        <v>173</v>
      </c>
      <c r="G41" s="4" t="s">
        <v>174</v>
      </c>
      <c r="H41" s="4" t="s">
        <v>175</v>
      </c>
      <c r="I41" s="5">
        <v>0</v>
      </c>
      <c r="J41" s="5" t="s">
        <v>78</v>
      </c>
      <c r="K41" s="4" t="s">
        <v>176</v>
      </c>
      <c r="L41" s="157">
        <v>0</v>
      </c>
      <c r="M41" s="157">
        <v>0.7</v>
      </c>
      <c r="N41" s="157">
        <v>0</v>
      </c>
      <c r="O41" s="157">
        <v>0.7</v>
      </c>
      <c r="P41" s="158">
        <v>0.7</v>
      </c>
      <c r="Q41" s="3" t="s">
        <v>63</v>
      </c>
      <c r="R41" s="5" t="s">
        <v>177</v>
      </c>
      <c r="S41" s="5" t="s">
        <v>178</v>
      </c>
      <c r="T41" s="56" t="s">
        <v>179</v>
      </c>
      <c r="U41" s="119" t="s">
        <v>180</v>
      </c>
      <c r="V41" s="101" t="s">
        <v>67</v>
      </c>
      <c r="W41" s="105" t="s">
        <v>67</v>
      </c>
      <c r="X41" s="105" t="s">
        <v>67</v>
      </c>
      <c r="Y41" s="105" t="s">
        <v>67</v>
      </c>
      <c r="Z41" s="192" t="s">
        <v>67</v>
      </c>
      <c r="AA41" s="102">
        <f t="shared" si="6"/>
        <v>0.7</v>
      </c>
      <c r="AB41" s="159">
        <v>0.88</v>
      </c>
      <c r="AC41" s="184">
        <v>1</v>
      </c>
      <c r="AD41" s="160" t="s">
        <v>244</v>
      </c>
      <c r="AE41" s="233" t="s">
        <v>245</v>
      </c>
      <c r="AF41" s="261" t="s">
        <v>67</v>
      </c>
      <c r="AG41" s="244" t="s">
        <v>67</v>
      </c>
      <c r="AH41" s="245" t="s">
        <v>67</v>
      </c>
      <c r="AI41" s="246" t="s">
        <v>67</v>
      </c>
      <c r="AJ41" s="247" t="s">
        <v>67</v>
      </c>
      <c r="AK41" s="123">
        <f t="shared" si="2"/>
        <v>0.7</v>
      </c>
      <c r="AL41" s="113"/>
      <c r="AM41" s="113"/>
      <c r="AN41" s="113"/>
      <c r="AO41" s="114"/>
      <c r="AP41" s="32" t="str">
        <f t="shared" si="3"/>
        <v>Cumplimiento de criterios ambientales</v>
      </c>
      <c r="AQ41" s="113" t="e">
        <f t="shared" ref="AQ41:AQ46" si="8">V41+AA41+AF41+AK41</f>
        <v>#VALUE!</v>
      </c>
      <c r="AR41" s="113" t="e">
        <f t="shared" ref="AR41:AR46" si="9">W41+AB41+AG41+AL41</f>
        <v>#VALUE!</v>
      </c>
      <c r="AS41" s="113"/>
      <c r="AT41" s="114"/>
    </row>
    <row r="42" spans="1:46" ht="96.75" customHeight="1" x14ac:dyDescent="0.25">
      <c r="A42" s="172">
        <v>6</v>
      </c>
      <c r="B42" s="4" t="s">
        <v>170</v>
      </c>
      <c r="C42" s="53" t="s">
        <v>171</v>
      </c>
      <c r="D42" s="3" t="s">
        <v>181</v>
      </c>
      <c r="E42" s="10">
        <v>0.04</v>
      </c>
      <c r="F42" s="5" t="s">
        <v>173</v>
      </c>
      <c r="G42" s="4" t="s">
        <v>182</v>
      </c>
      <c r="H42" s="4" t="s">
        <v>183</v>
      </c>
      <c r="I42" s="5">
        <v>0</v>
      </c>
      <c r="J42" s="5" t="s">
        <v>78</v>
      </c>
      <c r="K42" s="4" t="s">
        <v>184</v>
      </c>
      <c r="L42" s="103">
        <v>0</v>
      </c>
      <c r="M42" s="103">
        <v>1</v>
      </c>
      <c r="N42" s="103">
        <v>1</v>
      </c>
      <c r="O42" s="103">
        <v>1</v>
      </c>
      <c r="P42" s="161">
        <v>1</v>
      </c>
      <c r="Q42" s="3" t="s">
        <v>63</v>
      </c>
      <c r="R42" s="5" t="s">
        <v>185</v>
      </c>
      <c r="S42" s="5" t="s">
        <v>186</v>
      </c>
      <c r="T42" s="56" t="s">
        <v>187</v>
      </c>
      <c r="U42" s="121" t="s">
        <v>180</v>
      </c>
      <c r="V42" s="101" t="s">
        <v>67</v>
      </c>
      <c r="W42" s="105" t="s">
        <v>67</v>
      </c>
      <c r="X42" s="105" t="s">
        <v>67</v>
      </c>
      <c r="Y42" s="105" t="s">
        <v>67</v>
      </c>
      <c r="Z42" s="192" t="s">
        <v>67</v>
      </c>
      <c r="AA42" s="102">
        <f t="shared" si="6"/>
        <v>1</v>
      </c>
      <c r="AB42" s="103">
        <f t="shared" si="6"/>
        <v>1</v>
      </c>
      <c r="AC42" s="195">
        <f t="shared" si="6"/>
        <v>1</v>
      </c>
      <c r="AD42" s="160" t="s">
        <v>255</v>
      </c>
      <c r="AE42" s="234" t="s">
        <v>246</v>
      </c>
      <c r="AF42" s="262">
        <v>1</v>
      </c>
      <c r="AG42" s="248">
        <v>0.25</v>
      </c>
      <c r="AH42" s="249">
        <f>AG42/AF42</f>
        <v>0.25</v>
      </c>
      <c r="AI42" s="246" t="s">
        <v>296</v>
      </c>
      <c r="AJ42" s="247" t="s">
        <v>246</v>
      </c>
      <c r="AK42" s="123">
        <f t="shared" si="2"/>
        <v>1</v>
      </c>
      <c r="AL42" s="113"/>
      <c r="AM42" s="113"/>
      <c r="AN42" s="113"/>
      <c r="AO42" s="114"/>
      <c r="AP42" s="32" t="str">
        <f t="shared" si="3"/>
        <v>Nivel de participación en actividades de gestión documental</v>
      </c>
      <c r="AQ42" s="113" t="e">
        <f t="shared" si="8"/>
        <v>#VALUE!</v>
      </c>
      <c r="AR42" s="113" t="e">
        <f t="shared" si="9"/>
        <v>#VALUE!</v>
      </c>
      <c r="AS42" s="113"/>
      <c r="AT42" s="114"/>
    </row>
    <row r="43" spans="1:46" ht="126" x14ac:dyDescent="0.25">
      <c r="A43" s="172">
        <v>6</v>
      </c>
      <c r="B43" s="4" t="s">
        <v>170</v>
      </c>
      <c r="C43" s="53" t="s">
        <v>171</v>
      </c>
      <c r="D43" s="3" t="s">
        <v>188</v>
      </c>
      <c r="E43" s="10">
        <v>0.03</v>
      </c>
      <c r="F43" s="5" t="s">
        <v>173</v>
      </c>
      <c r="G43" s="4" t="s">
        <v>189</v>
      </c>
      <c r="H43" s="4" t="s">
        <v>190</v>
      </c>
      <c r="I43" s="5">
        <v>0</v>
      </c>
      <c r="J43" s="5" t="s">
        <v>61</v>
      </c>
      <c r="K43" s="4" t="s">
        <v>191</v>
      </c>
      <c r="L43" s="162">
        <v>0</v>
      </c>
      <c r="M43" s="162">
        <v>0</v>
      </c>
      <c r="N43" s="163">
        <v>0</v>
      </c>
      <c r="O43" s="163">
        <v>1</v>
      </c>
      <c r="P43" s="164">
        <v>1</v>
      </c>
      <c r="Q43" s="3" t="s">
        <v>63</v>
      </c>
      <c r="R43" s="5" t="s">
        <v>192</v>
      </c>
      <c r="S43" s="5" t="s">
        <v>178</v>
      </c>
      <c r="T43" s="56" t="s">
        <v>193</v>
      </c>
      <c r="U43" s="121" t="s">
        <v>180</v>
      </c>
      <c r="V43" s="101" t="s">
        <v>67</v>
      </c>
      <c r="W43" s="105" t="s">
        <v>67</v>
      </c>
      <c r="X43" s="105" t="s">
        <v>67</v>
      </c>
      <c r="Y43" s="105" t="s">
        <v>67</v>
      </c>
      <c r="Z43" s="192" t="s">
        <v>67</v>
      </c>
      <c r="AA43" s="101" t="s">
        <v>67</v>
      </c>
      <c r="AB43" s="105" t="s">
        <v>67</v>
      </c>
      <c r="AC43" s="196" t="s">
        <v>67</v>
      </c>
      <c r="AD43" s="105" t="s">
        <v>67</v>
      </c>
      <c r="AE43" s="192" t="s">
        <v>67</v>
      </c>
      <c r="AF43" s="261" t="s">
        <v>67</v>
      </c>
      <c r="AG43" s="244" t="s">
        <v>67</v>
      </c>
      <c r="AH43" s="245" t="s">
        <v>67</v>
      </c>
      <c r="AI43" s="246" t="s">
        <v>67</v>
      </c>
      <c r="AJ43" s="247" t="s">
        <v>67</v>
      </c>
      <c r="AK43" s="123">
        <f t="shared" si="2"/>
        <v>1</v>
      </c>
      <c r="AL43" s="113"/>
      <c r="AM43" s="113"/>
      <c r="AN43" s="113"/>
      <c r="AO43" s="114"/>
      <c r="AP43" s="32" t="str">
        <f t="shared" si="3"/>
        <v>Caracterización de levantada</v>
      </c>
      <c r="AQ43" s="113" t="e">
        <f t="shared" si="8"/>
        <v>#VALUE!</v>
      </c>
      <c r="AR43" s="113" t="e">
        <f t="shared" si="9"/>
        <v>#VALUE!</v>
      </c>
      <c r="AS43" s="113"/>
      <c r="AT43" s="114"/>
    </row>
    <row r="44" spans="1:46" ht="114.75" customHeight="1" x14ac:dyDescent="0.25">
      <c r="A44" s="172">
        <v>6</v>
      </c>
      <c r="B44" s="4" t="s">
        <v>170</v>
      </c>
      <c r="C44" s="53" t="s">
        <v>171</v>
      </c>
      <c r="D44" s="3" t="s">
        <v>194</v>
      </c>
      <c r="E44" s="10">
        <v>0.03</v>
      </c>
      <c r="F44" s="5" t="s">
        <v>173</v>
      </c>
      <c r="G44" s="4" t="s">
        <v>195</v>
      </c>
      <c r="H44" s="4" t="s">
        <v>196</v>
      </c>
      <c r="I44" s="5">
        <v>2</v>
      </c>
      <c r="J44" s="5" t="s">
        <v>61</v>
      </c>
      <c r="K44" s="4" t="s">
        <v>197</v>
      </c>
      <c r="L44" s="162">
        <v>0</v>
      </c>
      <c r="M44" s="162">
        <v>0</v>
      </c>
      <c r="N44" s="162">
        <v>1</v>
      </c>
      <c r="O44" s="162">
        <v>0</v>
      </c>
      <c r="P44" s="165">
        <f>SUM(L44:O44)</f>
        <v>1</v>
      </c>
      <c r="Q44" s="3" t="s">
        <v>63</v>
      </c>
      <c r="R44" s="5" t="s">
        <v>198</v>
      </c>
      <c r="S44" s="5" t="s">
        <v>178</v>
      </c>
      <c r="T44" s="56" t="s">
        <v>199</v>
      </c>
      <c r="U44" s="121" t="s">
        <v>180</v>
      </c>
      <c r="V44" s="101" t="s">
        <v>67</v>
      </c>
      <c r="W44" s="105" t="s">
        <v>67</v>
      </c>
      <c r="X44" s="105" t="s">
        <v>67</v>
      </c>
      <c r="Y44" s="105" t="s">
        <v>67</v>
      </c>
      <c r="Z44" s="192" t="s">
        <v>67</v>
      </c>
      <c r="AA44" s="101" t="s">
        <v>67</v>
      </c>
      <c r="AB44" s="105" t="s">
        <v>67</v>
      </c>
      <c r="AC44" s="196" t="s">
        <v>67</v>
      </c>
      <c r="AD44" s="105" t="s">
        <v>67</v>
      </c>
      <c r="AE44" s="192" t="s">
        <v>67</v>
      </c>
      <c r="AF44" s="101">
        <f t="shared" si="1"/>
        <v>1</v>
      </c>
      <c r="AG44" s="244">
        <v>1</v>
      </c>
      <c r="AH44" s="249">
        <f>AG44/AF44</f>
        <v>1</v>
      </c>
      <c r="AI44" s="246" t="s">
        <v>297</v>
      </c>
      <c r="AJ44" s="247" t="s">
        <v>301</v>
      </c>
      <c r="AK44" s="123">
        <f t="shared" si="2"/>
        <v>0</v>
      </c>
      <c r="AL44" s="113"/>
      <c r="AM44" s="113"/>
      <c r="AN44" s="113"/>
      <c r="AO44" s="114"/>
      <c r="AP44" s="32" t="str">
        <f t="shared" si="3"/>
        <v>Registro de buena práctica/idea innovadora</v>
      </c>
      <c r="AQ44" s="113" t="e">
        <f t="shared" si="8"/>
        <v>#VALUE!</v>
      </c>
      <c r="AR44" s="113" t="e">
        <f t="shared" si="9"/>
        <v>#VALUE!</v>
      </c>
      <c r="AS44" s="113"/>
      <c r="AT44" s="114"/>
    </row>
    <row r="45" spans="1:46" ht="126" x14ac:dyDescent="0.25">
      <c r="A45" s="172">
        <v>6</v>
      </c>
      <c r="B45" s="4" t="s">
        <v>170</v>
      </c>
      <c r="C45" s="53" t="s">
        <v>171</v>
      </c>
      <c r="D45" s="46" t="s">
        <v>200</v>
      </c>
      <c r="E45" s="10">
        <v>0.03</v>
      </c>
      <c r="F45" s="178" t="s">
        <v>173</v>
      </c>
      <c r="G45" s="6" t="s">
        <v>201</v>
      </c>
      <c r="H45" s="6" t="s">
        <v>202</v>
      </c>
      <c r="I45" s="71">
        <v>1</v>
      </c>
      <c r="J45" s="6" t="s">
        <v>78</v>
      </c>
      <c r="K45" s="6" t="s">
        <v>203</v>
      </c>
      <c r="L45" s="78">
        <v>1</v>
      </c>
      <c r="M45" s="78">
        <v>1</v>
      </c>
      <c r="N45" s="78">
        <v>1</v>
      </c>
      <c r="O45" s="78">
        <v>1</v>
      </c>
      <c r="P45" s="79">
        <v>1</v>
      </c>
      <c r="Q45" s="3" t="s">
        <v>63</v>
      </c>
      <c r="R45" s="4" t="s">
        <v>204</v>
      </c>
      <c r="S45" s="6" t="s">
        <v>178</v>
      </c>
      <c r="T45" s="53" t="s">
        <v>205</v>
      </c>
      <c r="U45" s="119" t="s">
        <v>180</v>
      </c>
      <c r="V45" s="102">
        <f t="shared" si="7"/>
        <v>1</v>
      </c>
      <c r="W45" s="103">
        <v>1</v>
      </c>
      <c r="X45" s="104">
        <v>1</v>
      </c>
      <c r="Y45" s="105" t="s">
        <v>206</v>
      </c>
      <c r="Z45" s="192" t="s">
        <v>205</v>
      </c>
      <c r="AA45" s="202">
        <f t="shared" si="6"/>
        <v>1</v>
      </c>
      <c r="AB45" s="168">
        <v>0</v>
      </c>
      <c r="AC45" s="185">
        <v>0</v>
      </c>
      <c r="AD45" s="160" t="s">
        <v>247</v>
      </c>
      <c r="AE45" s="234" t="s">
        <v>248</v>
      </c>
      <c r="AF45" s="102">
        <f t="shared" si="1"/>
        <v>1</v>
      </c>
      <c r="AG45" s="248">
        <v>0</v>
      </c>
      <c r="AH45" s="250">
        <f>AG45/AF45</f>
        <v>0</v>
      </c>
      <c r="AI45" s="246" t="s">
        <v>298</v>
      </c>
      <c r="AJ45" s="247" t="s">
        <v>302</v>
      </c>
      <c r="AK45" s="123">
        <f t="shared" si="2"/>
        <v>1</v>
      </c>
      <c r="AL45" s="113"/>
      <c r="AM45" s="113"/>
      <c r="AN45" s="113"/>
      <c r="AO45" s="114"/>
      <c r="AP45" s="32" t="str">
        <f t="shared" si="3"/>
        <v>Acciones correctivas documentadas y vigentes</v>
      </c>
      <c r="AQ45" s="113">
        <f t="shared" si="8"/>
        <v>4</v>
      </c>
      <c r="AR45" s="113">
        <f t="shared" si="9"/>
        <v>1</v>
      </c>
      <c r="AS45" s="113"/>
      <c r="AT45" s="114"/>
    </row>
    <row r="46" spans="1:46" ht="126.75" thickBot="1" x14ac:dyDescent="0.3">
      <c r="A46" s="173">
        <v>6</v>
      </c>
      <c r="B46" s="8" t="s">
        <v>170</v>
      </c>
      <c r="C46" s="54" t="s">
        <v>171</v>
      </c>
      <c r="D46" s="47" t="s">
        <v>207</v>
      </c>
      <c r="E46" s="48">
        <v>0.03</v>
      </c>
      <c r="F46" s="179" t="s">
        <v>173</v>
      </c>
      <c r="G46" s="9" t="s">
        <v>208</v>
      </c>
      <c r="H46" s="9" t="s">
        <v>209</v>
      </c>
      <c r="I46" s="166" t="s">
        <v>77</v>
      </c>
      <c r="J46" s="9" t="s">
        <v>78</v>
      </c>
      <c r="K46" s="9" t="s">
        <v>210</v>
      </c>
      <c r="L46" s="48">
        <v>0</v>
      </c>
      <c r="M46" s="48">
        <v>1</v>
      </c>
      <c r="N46" s="48">
        <v>1</v>
      </c>
      <c r="O46" s="48">
        <v>1</v>
      </c>
      <c r="P46" s="167">
        <v>1</v>
      </c>
      <c r="Q46" s="7" t="s">
        <v>63</v>
      </c>
      <c r="R46" s="8" t="s">
        <v>211</v>
      </c>
      <c r="S46" s="9" t="s">
        <v>212</v>
      </c>
      <c r="T46" s="54" t="s">
        <v>213</v>
      </c>
      <c r="U46" s="122" t="s">
        <v>180</v>
      </c>
      <c r="V46" s="106" t="s">
        <v>119</v>
      </c>
      <c r="W46" s="131" t="s">
        <v>119</v>
      </c>
      <c r="X46" s="131" t="s">
        <v>119</v>
      </c>
      <c r="Y46" s="131" t="s">
        <v>119</v>
      </c>
      <c r="Z46" s="193" t="s">
        <v>119</v>
      </c>
      <c r="AA46" s="203">
        <f t="shared" si="6"/>
        <v>1</v>
      </c>
      <c r="AB46" s="204">
        <v>0.86</v>
      </c>
      <c r="AC46" s="205">
        <v>0.86</v>
      </c>
      <c r="AD46" s="206" t="s">
        <v>249</v>
      </c>
      <c r="AE46" s="235" t="s">
        <v>250</v>
      </c>
      <c r="AF46" s="106">
        <f t="shared" si="1"/>
        <v>1</v>
      </c>
      <c r="AG46" s="251">
        <v>0.84</v>
      </c>
      <c r="AH46" s="252">
        <f>AG46/AF46</f>
        <v>0.84</v>
      </c>
      <c r="AI46" s="253" t="s">
        <v>299</v>
      </c>
      <c r="AJ46" s="254" t="s">
        <v>283</v>
      </c>
      <c r="AK46" s="124">
        <f t="shared" si="2"/>
        <v>1</v>
      </c>
      <c r="AL46" s="117"/>
      <c r="AM46" s="117"/>
      <c r="AN46" s="117"/>
      <c r="AO46" s="118"/>
      <c r="AP46" s="35" t="str">
        <f t="shared" si="3"/>
        <v>Porcentaje de cumplimiento publicación de información</v>
      </c>
      <c r="AQ46" s="117" t="e">
        <f t="shared" si="8"/>
        <v>#VALUE!</v>
      </c>
      <c r="AR46" s="117" t="e">
        <f t="shared" si="9"/>
        <v>#VALUE!</v>
      </c>
      <c r="AS46" s="117"/>
      <c r="AT46" s="118"/>
    </row>
    <row r="47" spans="1:46" ht="45.75" thickBot="1" x14ac:dyDescent="0.3">
      <c r="D47" s="39" t="s">
        <v>214</v>
      </c>
      <c r="E47" s="40">
        <f>SUM(E41:E46)</f>
        <v>0.2</v>
      </c>
      <c r="J47" s="67"/>
      <c r="W47" s="170" t="s">
        <v>252</v>
      </c>
      <c r="X47" s="171">
        <f>AVERAGE(X20:X46)</f>
        <v>0.87730555555555545</v>
      </c>
      <c r="AB47" s="170" t="s">
        <v>251</v>
      </c>
      <c r="AC47" s="194">
        <f>AVERAGE(AC20:AC46)</f>
        <v>0.86943905634296492</v>
      </c>
      <c r="AF47" s="264" t="s">
        <v>300</v>
      </c>
      <c r="AG47" s="265"/>
      <c r="AH47" s="255">
        <f>AVERAGE(AH20:AH46)</f>
        <v>0.78485714285714292</v>
      </c>
      <c r="AK47" s="14"/>
      <c r="AL47" s="36" t="s">
        <v>215</v>
      </c>
      <c r="AM47" s="13" t="e">
        <f>+AVERAGE(AL21:AL46)</f>
        <v>#DIV/0!</v>
      </c>
      <c r="AQ47" s="29" t="str">
        <f>AP18</f>
        <v>EVALUACIÓN FINAL PLAN DE GESTION</v>
      </c>
      <c r="AR47" s="13" t="e">
        <f>+AVERAGE(AR21:AR46)</f>
        <v>#VALUE!</v>
      </c>
    </row>
    <row r="48" spans="1:46" ht="24.75" customHeight="1" x14ac:dyDescent="0.25">
      <c r="D48" s="17" t="s">
        <v>216</v>
      </c>
      <c r="E48" s="16">
        <f>E47+E40</f>
        <v>1.0000000000000002</v>
      </c>
      <c r="J48" s="67"/>
    </row>
    <row r="49" spans="8:18" x14ac:dyDescent="0.25">
      <c r="J49" s="67"/>
    </row>
    <row r="50" spans="8:18" x14ac:dyDescent="0.25">
      <c r="J50" s="67"/>
    </row>
    <row r="51" spans="8:18" ht="15.75" thickBot="1" x14ac:dyDescent="0.3">
      <c r="J51" s="67"/>
    </row>
    <row r="52" spans="8:18" ht="26.25" x14ac:dyDescent="0.25">
      <c r="H52" s="274" t="s">
        <v>217</v>
      </c>
      <c r="I52" s="275"/>
      <c r="J52" s="275"/>
      <c r="K52" s="275"/>
      <c r="L52" s="275"/>
      <c r="M52" s="275" t="s">
        <v>218</v>
      </c>
      <c r="N52" s="275"/>
      <c r="O52" s="275"/>
      <c r="P52" s="275"/>
      <c r="Q52" s="275"/>
      <c r="R52" s="276"/>
    </row>
    <row r="53" spans="8:18" ht="132.75" customHeight="1" thickBot="1" x14ac:dyDescent="0.3">
      <c r="H53" s="277" t="s">
        <v>219</v>
      </c>
      <c r="I53" s="278"/>
      <c r="J53" s="278"/>
      <c r="K53" s="278"/>
      <c r="L53" s="278"/>
      <c r="M53" s="278" t="s">
        <v>220</v>
      </c>
      <c r="N53" s="279"/>
      <c r="O53" s="279"/>
      <c r="P53" s="279"/>
      <c r="Q53" s="279"/>
      <c r="R53" s="280"/>
    </row>
  </sheetData>
  <mergeCells count="38">
    <mergeCell ref="H9:J9"/>
    <mergeCell ref="A1:K1"/>
    <mergeCell ref="A2:K2"/>
    <mergeCell ref="A3:K3"/>
    <mergeCell ref="A5:B8"/>
    <mergeCell ref="C5:D8"/>
    <mergeCell ref="F4:J4"/>
    <mergeCell ref="H5:J5"/>
    <mergeCell ref="H6:J6"/>
    <mergeCell ref="H7:J7"/>
    <mergeCell ref="H8:J8"/>
    <mergeCell ref="AK17:AO17"/>
    <mergeCell ref="AK18:AO18"/>
    <mergeCell ref="D17:P18"/>
    <mergeCell ref="AP17:AT17"/>
    <mergeCell ref="AP18:AT18"/>
    <mergeCell ref="V18:Z18"/>
    <mergeCell ref="V17:Z17"/>
    <mergeCell ref="AF17:AJ17"/>
    <mergeCell ref="AF18:AJ18"/>
    <mergeCell ref="C17:C19"/>
    <mergeCell ref="A17:B18"/>
    <mergeCell ref="AA17:AE17"/>
    <mergeCell ref="AA18:AE18"/>
    <mergeCell ref="Q17:T18"/>
    <mergeCell ref="U17:U19"/>
    <mergeCell ref="H10:J10"/>
    <mergeCell ref="H52:L52"/>
    <mergeCell ref="M52:R52"/>
    <mergeCell ref="H53:L53"/>
    <mergeCell ref="M53:R53"/>
    <mergeCell ref="H11:J11"/>
    <mergeCell ref="H12:J12"/>
    <mergeCell ref="AF47:AG47"/>
    <mergeCell ref="H13:J13"/>
    <mergeCell ref="H14:J14"/>
    <mergeCell ref="H15:J15"/>
    <mergeCell ref="H16:J16"/>
  </mergeCells>
  <dataValidations count="3">
    <dataValidation type="list" allowBlank="1" showInputMessage="1" showErrorMessage="1" sqref="Q41:Q46" xr:uid="{00000000-0002-0000-0000-000000000000}">
      <formula1>INDICADOR</formula1>
    </dataValidation>
    <dataValidation type="list" allowBlank="1" showInputMessage="1" showErrorMessage="1" sqref="J45:J46" xr:uid="{00000000-0002-0000-0000-000001000000}">
      <formula1>PROGRAMACION</formula1>
    </dataValidation>
    <dataValidation type="list" allowBlank="1" showInputMessage="1" showErrorMessage="1" error="Escriba un texto " promptTitle="Cualquier contenido" sqref="F41:F44" xr:uid="{00000000-0002-0000-0000-000002000000}">
      <formula1>META2</formula1>
    </dataValidation>
  </dataValidations>
  <pageMargins left="0.70866141732283472" right="0.70866141732283472" top="0.74803149606299213" bottom="0.74803149606299213" header="0.31496062992125984" footer="0.31496062992125984"/>
  <pageSetup paperSize="14"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D8BB96-5AFB-4D30-8C41-59D9DF599385}">
  <ds:schemaRefs>
    <ds:schemaRef ds:uri="http://purl.org/dc/terms/"/>
    <ds:schemaRef ds:uri="http://schemas.openxmlformats.org/package/2006/metadata/core-properties"/>
    <ds:schemaRef ds:uri="4d1d2e24-7be0-47eb-a1db-99cc6d75caff"/>
    <ds:schemaRef ds:uri="http://schemas.microsoft.com/office/infopath/2007/PartnerControls"/>
    <ds:schemaRef ds:uri="http://www.w3.org/XML/1998/namespace"/>
    <ds:schemaRef ds:uri="http://schemas.microsoft.com/office/2006/metadata/properties"/>
    <ds:schemaRef ds:uri="d6eaa91c-3afb-4015-aba1-5ff992c1a5ca"/>
    <ds:schemaRef ds:uri="http://schemas.microsoft.com/office/2006/documentManagement/types"/>
    <ds:schemaRef ds:uri="http://purl.org/dc/dcmitype/"/>
    <ds:schemaRef ds:uri="http://purl.org/dc/elements/1.1/"/>
  </ds:schemaRefs>
</ds:datastoreItem>
</file>

<file path=customXml/itemProps2.xml><?xml version="1.0" encoding="utf-8"?>
<ds:datastoreItem xmlns:ds="http://schemas.openxmlformats.org/officeDocument/2006/customXml" ds:itemID="{24FF2D6A-6CA7-41DF-9B7F-7CEFE300E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A6B836-5AAC-4259-9975-4785ADBAA2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Jeraldyn Tautiva</cp:lastModifiedBy>
  <cp:revision/>
  <dcterms:created xsi:type="dcterms:W3CDTF">2020-02-04T13:35:35Z</dcterms:created>
  <dcterms:modified xsi:type="dcterms:W3CDTF">2020-11-01T17:28:47Z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