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iliana.casas\Downloads\"/>
    </mc:Choice>
  </mc:AlternateContent>
  <xr:revisionPtr revIDLastSave="0" documentId="8_{D4F57F70-2DBC-45C9-8AFB-FA348437ABA5}" xr6:coauthVersionLast="45" xr6:coauthVersionMax="45" xr10:uidLastSave="{00000000-0000-0000-0000-000000000000}"/>
  <bookViews>
    <workbookView xWindow="-110" yWindow="-110" windowWidth="19420" windowHeight="1042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6" i="1" l="1"/>
  <c r="AR45" i="1"/>
  <c r="AL45" i="1"/>
  <c r="AR44" i="1"/>
  <c r="AR40" i="1"/>
  <c r="AP40" i="1"/>
  <c r="AP41" i="1"/>
  <c r="AP42" i="1"/>
  <c r="AP43" i="1"/>
  <c r="AP44" i="1"/>
  <c r="AP45" i="1"/>
  <c r="AM38" i="1"/>
  <c r="AS34" i="1"/>
  <c r="AS33" i="1"/>
  <c r="AR34" i="1"/>
  <c r="AR33" i="1"/>
  <c r="AR32" i="1"/>
  <c r="AL31" i="1"/>
  <c r="AP30" i="1"/>
  <c r="AS27" i="1"/>
  <c r="AS26" i="1"/>
  <c r="AM27" i="1"/>
  <c r="AM26" i="1"/>
  <c r="AM31" i="1"/>
  <c r="AM41" i="1"/>
  <c r="AS44" i="1"/>
  <c r="AR37" i="1"/>
  <c r="AH38" i="1"/>
  <c r="AH37" i="1"/>
  <c r="AH36" i="1"/>
  <c r="AK25" i="1"/>
  <c r="AF44" i="1"/>
  <c r="AF43" i="1"/>
  <c r="AF41" i="1"/>
  <c r="AF38" i="1"/>
  <c r="AF37" i="1"/>
  <c r="AF36" i="1"/>
  <c r="AF35" i="1"/>
  <c r="AH35" i="1" s="1"/>
  <c r="AF34" i="1"/>
  <c r="AF33" i="1"/>
  <c r="AH33" i="1" s="1"/>
  <c r="AF32" i="1"/>
  <c r="AF31" i="1"/>
  <c r="AF29" i="1"/>
  <c r="AH29" i="1" s="1"/>
  <c r="AF28" i="1"/>
  <c r="AH28" i="1" s="1"/>
  <c r="AF21" i="1"/>
  <c r="AH21" i="1" s="1"/>
  <c r="AS38" i="1" l="1"/>
  <c r="AR41" i="1"/>
  <c r="AS41" i="1" s="1"/>
  <c r="AS46" i="1" s="1"/>
  <c r="AC45" i="1"/>
  <c r="AC44" i="1"/>
  <c r="AC29" i="1" l="1"/>
  <c r="AB29" i="1"/>
  <c r="AA29" i="1"/>
  <c r="AC28" i="1"/>
  <c r="AB28" i="1" l="1"/>
  <c r="P34" i="1" l="1"/>
  <c r="AR46" i="1" l="1"/>
  <c r="E46" i="1"/>
  <c r="U21" i="1" l="1"/>
  <c r="U22" i="1"/>
  <c r="U23" i="1"/>
  <c r="U24" i="1"/>
  <c r="U25" i="1"/>
  <c r="U26" i="1"/>
  <c r="U27" i="1"/>
  <c r="U28" i="1"/>
  <c r="U29" i="1"/>
  <c r="U31" i="1"/>
  <c r="U32" i="1"/>
  <c r="U33" i="1"/>
  <c r="U34" i="1"/>
  <c r="U35" i="1"/>
  <c r="U36" i="1"/>
  <c r="U37" i="1"/>
  <c r="U38" i="1"/>
  <c r="U20" i="1"/>
  <c r="AP33" i="1"/>
  <c r="AK33" i="1"/>
  <c r="AA33" i="1"/>
  <c r="AC33" i="1" s="1"/>
  <c r="V33" i="1"/>
  <c r="X33" i="1" s="1"/>
  <c r="P33" i="1"/>
  <c r="AK34" i="1" l="1"/>
  <c r="AK32" i="1"/>
  <c r="AK27" i="1"/>
  <c r="AK26" i="1"/>
  <c r="AK24" i="1"/>
  <c r="AK23" i="1"/>
  <c r="AK20" i="1"/>
  <c r="AF45" i="1"/>
  <c r="AH45" i="1" s="1"/>
  <c r="AH46" i="1" s="1"/>
  <c r="AA24" i="1"/>
  <c r="AA28" i="1"/>
  <c r="AA31" i="1"/>
  <c r="AA32" i="1"/>
  <c r="AA34" i="1"/>
  <c r="AC34" i="1" s="1"/>
  <c r="AA35" i="1"/>
  <c r="AC35" i="1" s="1"/>
  <c r="AA36" i="1"/>
  <c r="AC36" i="1" s="1"/>
  <c r="AA37" i="1"/>
  <c r="AC37" i="1" s="1"/>
  <c r="V31" i="1"/>
  <c r="X31" i="1" s="1"/>
  <c r="V32" i="1"/>
  <c r="X32" i="1" s="1"/>
  <c r="V34" i="1"/>
  <c r="X34" i="1" s="1"/>
  <c r="V36" i="1"/>
  <c r="V44" i="1"/>
  <c r="X44" i="1" s="1"/>
  <c r="AP35" i="1"/>
  <c r="AP36" i="1"/>
  <c r="AP37" i="1"/>
  <c r="AP38" i="1"/>
  <c r="AP39" i="1"/>
  <c r="AP34" i="1"/>
  <c r="AP32" i="1"/>
  <c r="AP31" i="1"/>
  <c r="AP29" i="1"/>
  <c r="AP28" i="1"/>
  <c r="AP27" i="1"/>
  <c r="AP26" i="1"/>
  <c r="AP25" i="1"/>
  <c r="AP24" i="1"/>
  <c r="AP23" i="1"/>
  <c r="AP22" i="1"/>
  <c r="AP21" i="1"/>
  <c r="AP20" i="1"/>
  <c r="P37" i="1"/>
  <c r="P38" i="1"/>
  <c r="AC46" i="1" l="1"/>
  <c r="AC32" i="1"/>
  <c r="X46" i="1"/>
  <c r="E39" i="1" l="1"/>
  <c r="E47" i="1" s="1"/>
  <c r="P32" i="1" l="1"/>
</calcChain>
</file>

<file path=xl/sharedStrings.xml><?xml version="1.0" encoding="utf-8"?>
<sst xmlns="http://schemas.openxmlformats.org/spreadsheetml/2006/main" count="747" uniqueCount="328">
  <si>
    <t>ALCALDÍA LOCAL DE ANTONIO NARIÑO</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</si>
  <si>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</si>
  <si>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</si>
  <si>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</si>
  <si>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</si>
  <si>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</si>
  <si>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</si>
  <si>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</si>
  <si>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</si>
  <si>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</si>
  <si>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</si>
  <si>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</si>
  <si>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</si>
  <si>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</si>
  <si>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r>
      <t xml:space="preserve">Para el primer trimestre de la vigencia 2020, el plan de gestión de la alcaldía local alcanzó un nivel de desempeño del </t>
    </r>
    <r>
      <rPr>
        <b/>
        <sz val="11"/>
        <color theme="1"/>
        <rFont val="Garamond"/>
        <family val="1"/>
      </rPr>
      <t>65%</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</si>
  <si>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</si>
  <si>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93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</si>
  <si>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</si>
  <si>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</si>
  <si>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28 de Julio de 2020</t>
  </si>
  <si>
    <t xml:space="preserve">Para segundo trimestre de la vigencia 2020, el plan de gestión de la alcaldía local alcanzó un nivel de desempeño del 69%.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</si>
  <si>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30 de septiembre de 2020</t>
  </si>
  <si>
    <t xml:space="preserve">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Girar mínimo el 40% del presupuesto de inversión directa comprometido en la vigencia 2020.
• Girar mínimo el 40% del presupuesto comprometido constituido como obligaciones por pagar de la vigencia 2019 (inversión).
• Impulsar procesalmente (avocar, rechazar, enviar al competente), el 17% de los expedientes de policía a cargo de las inspecciones de policía, con corte a 31 de diciembre de 2019
• Fallar de fondo el 12% de los expedientes de policía a cargo de las inspecciones de policía con corte a 31-12-2019.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
</t>
  </si>
  <si>
    <t>23 de octubre de 2020</t>
  </si>
  <si>
    <t>Para tercer trimestre de la vigencia 2020, el plan de gestión de la alcaldía local alcanzó un nivel de desempeño del 52%.</t>
  </si>
  <si>
    <t>29 de octubre de 2020</t>
  </si>
  <si>
    <t>En atención a la solicitud de la Dirección para la Gestión Policiva, se ajusta la meta "Terminar XXX actuaciones administrativas en primera instancia"  lo cual genera una modificación al nivel de avance trimestral el cual quedó en 51%</t>
  </si>
  <si>
    <t>03 de febrero de 2020</t>
  </si>
  <si>
    <t>Inclusión del reporte Avance de las metas de gestión cuarto trimestre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</si>
  <si>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</si>
  <si>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</si>
  <si>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</si>
  <si>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</si>
  <si>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</si>
  <si>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</si>
  <si>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</si>
  <si>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</si>
  <si>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</si>
  <si>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</si>
  <si>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</si>
  <si>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</si>
  <si>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</si>
  <si>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</si>
  <si>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</si>
  <si>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</si>
  <si>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</si>
  <si>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</si>
  <si>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</si>
  <si>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</si>
  <si>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</si>
  <si>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</si>
  <si>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</si>
  <si>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</si>
  <si>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</si>
  <si>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</si>
  <si>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</si>
  <si>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</si>
  <si>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</si>
  <si>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</si>
  <si>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</si>
  <si>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</si>
  <si>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</si>
  <si>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</si>
  <si>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</si>
  <si>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</si>
  <si>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</si>
  <si>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</si>
  <si>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</si>
  <si>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</si>
  <si>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</si>
  <si>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</si>
  <si>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</si>
  <si>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</si>
  <si>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</si>
  <si>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</si>
  <si>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</si>
  <si>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</si>
  <si>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Consulta en la carpeta de encuentros ciudadanos 2020 o entregables del contrato</t>
  </si>
  <si>
    <t>META NO PROGRAMADA</t>
  </si>
  <si>
    <t>META NO PRGRAMADA</t>
  </si>
  <si>
    <t>Se reporto un total de 2.607 inscritos con corte al 10 agosto del 2020, de acuerdo con la fecha máxima para inscripción, De acuerdo con el cronograma establecido para el proceso de presupuestos participativos, el Consejo de Planeación Local con el apoyo de la Alcaldía Local de Antonio Nariño, realizó siete Encuentros Ciudadanos, los cuales fueron transmitidos por la fan page de la Alcaldía Local en las siguientes fechas 10 junio, 20 junio, 04 julio, 11 julio, 18 julio, 08 agosto y 14 septiembre del 2020.                                                                                                                                                                                                                                                                                                                                                                                                                                                                                                                                                                                  En estes encuentros  se tuvo participacion por parte de la comunidad,  a través de plataforma si se evidenciaron problemas de accesibilidad y conexión.</t>
  </si>
  <si>
    <r>
      <t xml:space="preserve">Consulta en la carpeta de encuentros ciudadanos 2020 
</t>
    </r>
    <r>
      <rPr>
        <sz val="8"/>
        <color theme="1"/>
        <rFont val="Garamond"/>
        <family val="1"/>
      </rPr>
      <t>Las evidencias se encuentran en la carpeta compatida  https://gobiernobogota-my.sharepoint.com/personal/jeraldyn_tautiva_gobiernobogota_gov_co/_layouts/15/onedrive.aspx?FolderCTID=0x0120007897F64A9AC40540B86E99257A29C2CC&amp;id=%2Fpersonal%2Fjeraldyn_tautiva_gobiernobogota_gov_co%2FDocuments%2F1_NC_Planeación%2F2_PLANES%20DE%20ACCIÓN%2FPLAN%20DE%20ACCIÓN%202020%2FPG%2FSOPORTES_PLANES%20DE%20GESTIÓN_2020%2FALCALDÍAS%20LOCALES%2F15_AL%20ANTONIO%20NARIÑO%2FIV%20TRIMESTRE%2F14%2EOperativos%20espacio%20Publico</t>
    </r>
  </si>
  <si>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</si>
  <si>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</si>
  <si>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</si>
  <si>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2020 o entregables del contrato</t>
  </si>
  <si>
    <t>La alcaldía alcanzó el compromiso del 100% de la meta programada cumpliendo con la facilidad de acceso a la rendición de cuentas, incentivando su participación por los diferentes medios de que dispone.</t>
  </si>
  <si>
    <t>Se anexan 3 videos promocionales y 9 piezas publicitarias entre banners y post de la publicidad enviada y publicada en los diferentes medios de difusión de la Alcaldía Antonio Nariño.
De igual forma se anexan 48 invitaciones dirigidas a representantes y directivos de entidades distritales públicas y privadas que fueron invitadas de forma particular para asistir a la rendición de cuentas.
Link de transmisión de la rendición de cuentas: https://www.facebook.com/ALAntonioNarino/videos/601117007428024</t>
  </si>
  <si>
    <t>En la rendicion de cuentas a través de la página Facebook link , participaron 106 ciudadanos.</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</si>
  <si>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</si>
  <si>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</si>
  <si>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</si>
  <si>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</si>
  <si>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</si>
  <si>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</si>
  <si>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</si>
  <si>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</si>
  <si>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</si>
  <si>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 xml:space="preserve">
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
</t>
  </si>
  <si>
    <t>Reporte Subsecretaría de Gestión Local</t>
  </si>
  <si>
    <t xml:space="preserve">Según el reporte remitido por la Subsecretaría de Gestión Local con número de radicado 2020200028634, la Alcaldía Local Participó en el 100% de las actividades convocadas así:
1.Contratación de la Plataforma de votación para priorización de conceptos de líneas de gasto.
2. Capacitación y divulgación sobre acceso y reglas de la plataforma, y la utilización del instrumento de votación.
3. Consolidación de la votación para la priorización de conceptos de gasto y líneas de inversión (soportes con actas). Primera fase de presupuesto participativo.
4.Inclusión del contenido del Acta de Acuerdo Participativo, en la parte programática del plan de desarrollo local aprobado.
</t>
  </si>
  <si>
    <t>1) Para el proceso de votaciones de los conceptos de gasto, el Fondo de Desarrollo Local adjudico el CPS 002-2020/ FLDAN 099-2020 con la Empresa de telecomunicaciones-ETB, con el fin de contar con una plataforma para realizar los encuentros ciudadanos y las votaciones de la primera fase de presupuestos participativos.
2) Se realizo la presentacion de la plataforma al Consejo de Planeacion local para que apoyaran con el proceso de divulgacion, se acompaño cada instancia de participacion donde solicitaron la pedadogia de la plataforma, adicionalmente, se realizaron facebook live para que fuera de amplio conocimiento la plataforma dispuesta para la primera fase de presupuestos participativos. Por ultimo, con el fin que la comunidad conociera las lineas de inversion en cada uno de los componentes, se realizo una pieza pedagogica la cual fue enviada a los correos electronicos de los ciudadanos inscritos y difundido por todos los canales de comunicacion dispuestos por la Administracion local. 
3) Se anexa el acta de la primera fase de presupuestos participativos.
4) De acuerdo a lo contenido en el acta de encuentros ciudadanos, el FDLAN incluyo dentro del Plan de Desarrollo Local 39 conceptos de gasto relacionados en la circular Confis, los cuales fueron priorizados por los ciudadanos.</t>
  </si>
  <si>
    <r>
      <t xml:space="preserve">Reporte enviado a la Subsecretaria de Gestión Local
Evidencia en:
</t>
    </r>
    <r>
      <rPr>
        <sz val="8"/>
        <color theme="1"/>
        <rFont val="Garamond"/>
        <family val="1"/>
      </rPr>
      <t>https://gobiernobogota-my.sharepoint.com/personal/jeraldyn_tautiva_gobiernobogota_gov_co/_layouts/15/onedrive.aspx?FolderCTID=0x0120007897F64A9AC40540B86E99257A29C2CC&amp;id=%2Fpersonal%2Fjeraldyn%5Ftautiva%5Fgobiernobogota%5Fgov%5Fco%2FDocuments%2F1%5FNC%5FPlaneaci%C3%B3n%2F2%5FPLANES%20DE%20ACCI%C3%93N%2FPLAN%20DE%20ACCI%C3%93N%202020%2FPG%2FSOPORTES%5FPLANES%20DE%20GESTI%C3%93N%5F2020%2FALCALD%C3%8DAS%20LOCALES%2F15%5FAL%20ANTONIO%20NARI%C3%91O%2FIV%20TRIMESTRE%2F03%2EPresupuestos%20Participativos</t>
    </r>
  </si>
  <si>
    <t>La Alcaldía Local cumplió con el 100% de las actividades de Presupuestos Participativos de acuerdo a las condiciones establecidas</t>
  </si>
  <si>
    <t>Lograr el 90% de cumplimiento físico acumulado del plan de desarrollo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</si>
  <si>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</si>
  <si>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</si>
  <si>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</si>
  <si>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</si>
  <si>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</si>
  <si>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Según reporte de Segplan Plan de Acción 2017-2020 Componente de invesión por localidad con corte a 31 diciembre 2020, el porcentaje total ejecutado para la localidad es del 99.04%; sin embargo se solicita esperar el infome MUSI consolidado definitivo para este corte el cual es emitido por la SDP a finales del mes de febrero y confirmar el porcentaje de cumplimiento físico acumulado</t>
  </si>
  <si>
    <t xml:space="preserve">El reporte oficial que presenta el porcentaje de avance acumulado en el cumplimiento físico del Plan de Desarrollo Local reportado en la MUSI, se encuentra pendiente de envio por parte de la Secretaria Distrital de Planeación. </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</si>
  <si>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</si>
  <si>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</si>
  <si>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</si>
  <si>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</si>
  <si>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Al 30 de junio se comprometio el 18,68%, y al 31 de diciembre el 91,94%</t>
  </si>
  <si>
    <t>compromisos 2020</t>
  </si>
  <si>
    <t>Reporte PREDIS</t>
  </si>
  <si>
    <t>FDL - Alcaldía Local</t>
  </si>
  <si>
    <t>La alcaldía alcanzó un compromiso del 25,86% de la inversión directa cumpliendo con la programación propuesta</t>
  </si>
  <si>
    <t>https://gobiernobogota-my.sharepoint.com/personal/jeraldyn_tautiva_gobiernobogota_gov_co/_layouts/15/onedrive.aspx?id=%2Fpersonal%2Fjeraldyn%5Ftautiva%5Fgobiernobogota%5Fgov%5Fco%2FDocuments%2F2%5FPLANES%20DE%20ACCI%C3%93N%2FPLAN%20DE%20ACCI%C3%93N%202020%2FPG%2FSOPORTES%5FPLANES%20DE%20GESTI%C3%93N%5F2020%2FALCALD%C3%8DAS%20LOCALES%2F15%5FAL%20ANTONIO%20NARI%C3%91O%2FII%20TRIMESTRE%2F05%2ECompromisos</t>
  </si>
  <si>
    <t>99.13 %</t>
  </si>
  <si>
    <t>La alcaldía alcanzó un compromiso del 99.13 % de la inversión directa cumpliendo con la programación propuesta al 31 de diciembre del 2020, este procentaje se saco de acuerdo a la formula enviada.</t>
  </si>
  <si>
    <t>Girar mínimo el 40%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</si>
  <si>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</si>
  <si>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</si>
  <si>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</si>
  <si>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La alcaldia alcanzo un porcentaje de giros ejecutados de inversion directa   del 41 %  del año 2020.</t>
  </si>
  <si>
    <t>Girar mínimo el 40%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</si>
  <si>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</si>
  <si>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</si>
  <si>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</si>
  <si>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36.4 %</t>
  </si>
  <si>
    <t>La alcaldia alcanzo un porcentaje de giros ejecutados de las obligaciones por pagar de   36.4 %    del año   del 2019.</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</si>
  <si>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</si>
  <si>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</si>
  <si>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</si>
  <si>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</si>
  <si>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50.28 %</t>
  </si>
  <si>
    <t>La alcaldia alcanzo un porcentaje de giros ejecutados por  obligaciones por pagar del   50.28  %   del 2018 y vigencias anteriores.</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</si>
  <si>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</si>
  <si>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</si>
  <si>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</si>
  <si>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</si>
  <si>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</si>
  <si>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Reporte Dirección para la Gestión del Desarrollo Local</t>
  </si>
  <si>
    <t xml:space="preserve">La Alcaldía Local participó en las  actividades programadas por la Dirección para la Gestión del Desarrollo Local.
1. Reportar los requerimientos a los enlaces de la DGDL en relación al mejoramiento de la herramienta tecnológica.
2. Participar en los entrenamientos de la DGDL sobre las generalidades de SIPSE local
3.Participar en los entrenamientos de la DGDL sobre el módulo de proyectos y banco de iniciativas ciudadanas de SIPSE local 
4.Participar en los entrenamientos de la DGDL sobre el módulo de contratación y financiero de SIPSE local
</t>
  </si>
  <si>
    <t xml:space="preserve">
La Alcaldía Local participó en las  actividades programadas por la Dirección para la Gestión del Desarrollo Local. 
</t>
  </si>
  <si>
    <t>La Alcaldía Local participó en las siguientes actividades programadas por la Dirección para la Gestión del Desarrollo Local: 
- Reportar los requerimientos a los enlaces de la DGDL en relación al mejoramiento de la herramienta tecnológica.
- Participar en el entrenamiento programado por la DGDL acerca de la operación en las nuevas funcionalidades - Plan Anual de Adquisiciones
- Participar en las mesas de trabajo relacionadas con el desarrollo de la nueva funcionalidad de SIPSE - Módulo de Pagos.
-  Registrar la información de todos los procesos en cada módulo del sistema .
- Actualizar los usuarios oportunamente cuando sea necesario para el correcto flujo de la información en el sistema.
- Responder las encuestas presentadas en los entrenamientos de la DGDL.
- Normalización del cargue de información de los procesos de Infraestructura en el Módulo de Contratación y Módulo financiero de SIPSE local para la vigencia 2020.
- Participar en los entrenamientos de la DGDL sobre las generalidades de SIPSE local
- Participar en los entrenamientos de la DGDL sobre el módulo de proyectos y banco de iniciativas ciudadanas de SIPSE local.
- Participar en los entrenamientos de la DGDL sobre el módulo de contratación y financiero de SIPSE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</si>
  <si>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</si>
  <si>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</si>
  <si>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</si>
  <si>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</si>
  <si>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META REPROGRAMADA</t>
  </si>
  <si>
    <t>La Alcaldía Local reportó el Plan de Sostenibilidad Contable a la Subsecretaría de Gestión Institucional</t>
  </si>
  <si>
    <t>La Alcaldía Local no reportó plan de Sostenibilidad Contable a la Subsecretaría de Gestión Institucional.</t>
  </si>
  <si>
    <t>Reporte Subsecretaría de Gestión Institucional</t>
  </si>
  <si>
    <t xml:space="preserve">La alcaldía no reportó información. </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</si>
  <si>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</si>
  <si>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</si>
  <si>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</si>
  <si>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</si>
  <si>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</si>
  <si>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</si>
  <si>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La Alcaldía Local no reportó información</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</si>
  <si>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</si>
  <si>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</si>
  <si>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</si>
  <si>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</si>
  <si>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</si>
  <si>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</si>
  <si>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</si>
  <si>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Durante el primer trimestre de la vigencia 2020, la Alcaldía Local dio respuesta a 10 requerimientos ciudadanos del año 2019, los cuales representan un nivel de avance del 88%  en el trimestre</t>
  </si>
  <si>
    <t>Reporte SAC</t>
  </si>
  <si>
    <t>La Alcaldía Local de acuerdo con el reporte remitido ha dado respuesta a 39 requerimientos ciudadanos de los 23 programados para el trimestre, lo que representa un nivel de avance del 100% en el trimestre.</t>
  </si>
  <si>
    <t>La Alcaldía Local de acuerdo con el reporte remitido dio  respuesta a  84 requerimientos ciudadanos de los 34 programados para el trimestre, lo que representa un nivel de avance del 100% en el trimestre</t>
  </si>
  <si>
    <t xml:space="preserve">Se atendieron los requerimientos ciudadanos al 95%, se evidencia atención de 41  peticiones realizadas por la ciudadanía. </t>
  </si>
  <si>
    <t>Fortalecer la capacidad institucional y para el ejercicio de la función policiva por parte de las autoridades locales a cargo de la Secretaría Distrital de Gobierno</t>
  </si>
  <si>
    <t>Inspección Vigilancia y Control</t>
  </si>
  <si>
    <t>Realizar 42 acciones de control u operativos en materia de  actividad económica (en el mes de diciembre se deben realizar los operativos pólvora y artículos pirotécnicos)</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</si>
  <si>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</si>
  <si>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</si>
  <si>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</si>
  <si>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</si>
  <si>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</si>
  <si>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La Alcaldía realizó la totalidad de las actividades programadas y cumplió así con la meta definida para el equipo de trabajo</t>
  </si>
  <si>
    <t>https://gobiernobogota-my.sharepoint.com/:f:/g/personal/jeraldyn_tautiva_gobiernobogota_gov_co/EqkMIsBJgddMsUuescdK7WABqZ6418mQ_uxHPTl9UTJrhA?e=kGhd2u</t>
  </si>
  <si>
    <t>https://gobiernobogota-my.sharepoint.com/:f:/g/personal/jeraldyn_tautiva_gobiernobogota_gov_co/EsrLfiNh5lBMvVpL1FXbUSAB3NWHrIGB5pYsyt2lVYsJig?e=h9ppVY</t>
  </si>
  <si>
    <t>Se realizaron 14 operativos. Debido a la coyuntura de la pandemia se incrementaron los operativos en temas de espacio público, buscando salvaguardar la seguridad de los ciudadanos de la localidad y dar cumplimiento a las directrices de la Alcaldía Mayor.</t>
  </si>
  <si>
    <t>https://gobiernobogota-my.sharepoint.com/:f:/g/personal/jeraldyn_tautiva_gobiernobogota_gov_co/Er3-SZnMlg1Fgie7aIj2l1gBngGyxHZTaKySz5ZIzjxpeg?e=J3BM35</t>
  </si>
  <si>
    <t xml:space="preserve">Se realizaron 52 operativos en último trimestre, en establecimientos de espacio publico, cumpliendo las directrices dadas por la Alcaldia Mayor. </t>
  </si>
  <si>
    <t>https://gobiernobogota-my.sharepoint.com/personal/jeraldyn_tautiva_gobiernobogota_gov_co/_layouts/15/onedrive.aspx?FolderCTID=0x0120007897F64A9AC40540B86E99257A29C2CC&amp;id=%2Fpersonal%2Fjeraldyn_tautiva_gobiernobogota_gov_co%2FDocuments%2F1_NC_Planeación%2F2_PLANES%20DE%20ACCIÓN%2FPLAN%20DE%20ACCIÓN%202020%2FPG%2FSOPORTES_PLANES%20DE%20GESTIÓN_2020%2FALCALDÍAS%20LOCALES%2F15_AL%20ANTONIO%20NARIÑO%2FIV%20TRIMESTRE%2F14%2EOperativos%20espacio%20Publico</t>
  </si>
  <si>
    <t xml:space="preserve">Durante la vigencia 2020, se realizaron 84 operativos para el control en materia de actividad económica, en los cuales se verificó el cumplimiento de los requisitos establecidos en la Ley 1801. </t>
  </si>
  <si>
    <t>Realizar 24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</si>
  <si>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</si>
  <si>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</si>
  <si>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https://gobiernobogota-my.sharepoint.com/:f:/g/personal/jeraldyn_tautiva_gobiernobogota_gov_co/EpriLZRGChRFrqgodb_RO8oBdpg1HntYgJrUCqytR1SS2A?e=9ojT0V</t>
  </si>
  <si>
    <t xml:space="preserve">Por  el tema de aislamiento preventivo obligatorio por el COVID-19, el personal de apoyo que se encarga de estos operativos no pudo realizarlos, razón por la cual el restante de la meta global serán obtenidos para el próximo trimestre </t>
  </si>
  <si>
    <t>La Alcaldía realizó los  totalidad de las actividades programadas y cumplió así con la meta definida para el equipo de trabajo</t>
  </si>
  <si>
    <t>Las evidencias se encuentran en la carpeta compatida por Jeraldyn Tautiva https://gobiernobogota-my.sharepoint.com/personal/jeraldyn_tautiva_gobiernobogota_gov_co/_layouts/15/onedrive.aspx?FolderCTID=0x0120007897F64A9AC40540B86E99257A29C2CC&amp;id=%2Fpersonal%2Fjeraldyn_tautiva_gobiernobogota_gov_co%2FDocuments%2F1_NC_Planeación%2F2_PLANES%20DE%20ACCIÓN%2FPLAN%20DE%20ACCIÓN%202020%2FPG%2FSOPORTES_PLANES%20DE%20GESTIÓN_2020%2FALCALDÍAS%20LOCALES%2F15_AL%20ANTONIO%20NARIÑO%2FIV%20TRIMESTRE%2F14%2EOperativos%20espacio%20Publico</t>
  </si>
  <si>
    <t xml:space="preserve">Durante la vigencia 2020 se realizaron 18 acciones de control u operativos en materia de  integridad del espacio publico, se alcanzó ell 75% la meta establecida. </t>
  </si>
  <si>
    <t>Realizar 24 acciones de control u operativos en materia de obras y urbanismo</t>
  </si>
  <si>
    <t>Acciones de control  en materia de obras y urbanismo</t>
  </si>
  <si>
    <t>No acciones realizadas de control  en materia de obras y urbanismo</t>
  </si>
  <si>
    <t>https://gobiernobogota-my.sharepoint.com/:f:/g/personal/jeraldyn_tautiva_gobiernobogota_gov_co/EqcOSHkxIIBDmcMOKWJtzi0BiHNiMek2E0GSTo6Wohwlmw?e=aHDVep</t>
  </si>
  <si>
    <t>La Alcaldía Local no desarrolló en el trimestre operativos de obras y urbanismo</t>
  </si>
  <si>
    <t>La Alcaldía Local no reportó operativos en la materia.</t>
  </si>
  <si>
    <t>Se realizo 12 operativos  por la localidad Antonio Nariño, verificando los edificios que se encontraban en construcción solicitando los siguientes documentos: Licencia de construcción, Planes arquitectónicos y plan de mejora de tráfico.</t>
  </si>
  <si>
    <t xml:space="preserve">Actas de acciones de control. </t>
  </si>
  <si>
    <t xml:space="preserve">Durante la vigencia 2020 se realizaron un total de 18 acciones de control en materia de obras y urbanismo, se alcanza el 75% de lo programado. </t>
  </si>
  <si>
    <t>Impulsar procesalmente (avocar, rechazar, enviar al competente), el 17%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</si>
  <si>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</si>
  <si>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</si>
  <si>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</si>
  <si>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</si>
  <si>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La Alcaldía Local impulso procesalmente a 407 expedientes allegados a 31 de diciembre de 2019 de los 3.530 programados.</t>
  </si>
  <si>
    <t>Reporte Dirección para la Gestión Policiva</t>
  </si>
  <si>
    <t>La Alcaldía Local impulso procesalmente a 820 expedientes allegados a 31 de diciembre de 2019 de los 3765  programados en el trimestre.</t>
  </si>
  <si>
    <t xml:space="preserve">La Alcaldía Local impulso procesalmente a 3448 expedientes. 
Teniendo en cuenta que el avance acumulado en el periodo alcanzo los 3448 impulsos procesales, con respecto a lo programado que son 4000, se evidencia un cumplimiento del 86%, por encima de la meta trazada de alcanzar un 17%. </t>
  </si>
  <si>
    <t>Reporte de la Dirección de Gestión Policiva</t>
  </si>
  <si>
    <t xml:space="preserve">Se alcanzó un avance en el  porcentaje acumulado de 86% con respecto a los valores programados durante de la vigencia. </t>
  </si>
  <si>
    <t>Fallar de fondo el 12 %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</si>
  <si>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</si>
  <si>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</si>
  <si>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</si>
  <si>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La Alcaldía Local falló de fondo el   100% de los expedientes de policía a cargo de las inspecciones de policía con corte a 31-12-2019 programados para el trimestre.</t>
  </si>
  <si>
    <t>Reporte DGP</t>
  </si>
  <si>
    <t>La Alcaldía Local falló de fondo en el trimestre 264 expedientes  de los 1.177programados para el trimestre.</t>
  </si>
  <si>
    <t>La Alcaldía Local  falló de fondo en el trimestre ningún expediente  de los 111  programados.</t>
  </si>
  <si>
    <t>La Alcaldía Local falló de fondo en el trimestre 1170  expedientes  de los 471  programados, para un cumplimiento del 100%.</t>
  </si>
  <si>
    <t xml:space="preserve">Con respecto al reporte de la Dirección de Gestión Policiva la Alcaldía alcanzó un avance del 100% con respecto a las metas programadas.  </t>
  </si>
  <si>
    <t>Terminar (archivar) 116 actuaciones administrativas activas</t>
  </si>
  <si>
    <t>Actuaciones administrativas terminadas (Archivadas)</t>
  </si>
  <si>
    <t>No actuaciones administrativas terminadas (Archivadas) durante el trimestre</t>
  </si>
  <si>
    <t>Actuaciones administrativas terminadas (archivadas)</t>
  </si>
  <si>
    <t xml:space="preserve">La Alcaldía Local  terminó en el trimestre 21 actuaciones administrativas activas. </t>
  </si>
  <si>
    <t>La Alcaldía Local  terminó 7 actuaciones administrativas de las 40 programadas para el trimestre</t>
  </si>
  <si>
    <t>La Alcaldía Local terminó en el trimestre 3 actuaciones administrativas activas.</t>
  </si>
  <si>
    <t>La Alcaldía Local terminó en el trimestre 37 actuaciones administrativas activas.</t>
  </si>
  <si>
    <t xml:space="preserve">Con respecto al reporte de la Dirección de Gestión Policiva la Alcaldía se alcanzó el 59% de las metas programadas por cuanto se finalizaron 68 actuaciones administrativas . </t>
  </si>
  <si>
    <t>Terminar 93 actuaciones administrativas hasta la primera instancia</t>
  </si>
  <si>
    <t>Actuaciones administrativas terminadas  hasta la primera instancia</t>
  </si>
  <si>
    <t>No de actuaciones administrativas terminadas   hasta la primera instancia</t>
  </si>
  <si>
    <t xml:space="preserve">La Alcaldía Local  terminó en el trimestre 8 actuaciones administrativas activas. </t>
  </si>
  <si>
    <t>La Alcaldía Local Terminó en el trimestre 5 actuaciones administrativas en primera instancia.</t>
  </si>
  <si>
    <t>La Alcaldía Local Terminó en el trimestre 47 actuaciones administrativas en primera instancia.</t>
  </si>
  <si>
    <t xml:space="preserve">Con respecto al reporte de la Dirección de Gestión Policiva y los datos registrados durante la vigencia 2020  la Alcaldía se alcanzó el 66% de la meta programadas por cuanto se finalizaron 61 actuaciones administrativas en primera instancia. </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</si>
  <si>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</si>
  <si>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</si>
  <si>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</si>
  <si>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</si>
  <si>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</si>
  <si>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</si>
  <si>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</si>
  <si>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</si>
  <si>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</si>
  <si>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</si>
  <si>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</si>
  <si>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SI</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</si>
  <si>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</si>
  <si>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</si>
  <si>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Total personas AL: 116 - 30 funcionarios, 86 contratistas
Reporte consumo de papel hasta noviembre
Política Ambiental
Pendiente evidencia
Actividades ambientales:
1. Pendiente evidencia
2.
Movilidad sostenible
1. jornada ecoconducción 09-09-20: 13 personas
2.</t>
  </si>
  <si>
    <t xml:space="preserve">La Alcaldía Local  en promedio los dos periodos que tenian programación alcanzaron un porcentaje de cumplimiento del 61%. </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</si>
  <si>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</si>
  <si>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</si>
  <si>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</si>
  <si>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</si>
  <si>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</si>
  <si>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</si>
  <si>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</si>
  <si>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 xml:space="preserve">
La Alcaldía Local participó de las siguientes actividades convocadas por la Dirección Administrativa: Mesa de Trabajo 1 y 8 de junio y Capacitación Hoja de Control Fecha: 24/06/2020</t>
  </si>
  <si>
    <t>Reporte Dirección Administrativa</t>
  </si>
  <si>
    <t xml:space="preserve">La Alcaldía Local participó en 4 de las 4 actividades convocadas por la Dirección Administrativa así:
- Capacitación  prestamo Fecha: 24/09/2020
-Capacitación SIC  Fecha: 28/09/2020
- Mesa de Trabajo Fecha: 28/09/2020
-Asistencias Técnicas para la implementación y ajustes de las TRD
</t>
  </si>
  <si>
    <t xml:space="preserve">De las 3 actividades convocadas por la Dirección Administrativa, la Alcaldía Local asistió a todas. </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</si>
  <si>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</si>
  <si>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</si>
  <si>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</si>
  <si>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</si>
  <si>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</si>
  <si>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</si>
  <si>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t>
  </si>
  <si>
    <t>Archivo de gestión de la oficina asesora de planeación</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</si>
  <si>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</si>
  <si>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</si>
  <si>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</si>
  <si>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</si>
  <si>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</si>
  <si>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</si>
  <si>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La Alcaldía Local  registró la buena práctica "Hacer lo que nos corresponde, pero con Innovación" cuyo propósito es Darle respuesta a las necesidades de los habitantes de la localidad en lo que tiene que ver con infraestructura de parques, donde se garantice seguridad, recreación para sus familias, e incentivar la práctica de nuevos deportes, con un enfoque sostenible e innovador.</t>
  </si>
  <si>
    <t>Reporte equipo Análisis y Políticas</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</si>
  <si>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</si>
  <si>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</si>
  <si>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</si>
  <si>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</si>
  <si>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</si>
  <si>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</si>
  <si>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0% las acciones correctivas, documentadas y vigentes en el trimestre</t>
  </si>
  <si>
    <t>Reporte MIMEC</t>
  </si>
  <si>
    <t>La Alcaldía Local tiene la totalidad de acciones (11) abiertas vencidas sin gestión en el aplicativo.</t>
  </si>
  <si>
    <t xml:space="preserve">Reporte MIMEC y SIG </t>
  </si>
  <si>
    <t xml:space="preserve">La Alcaldía Local tiene la totalidad (13) de las acciones abiertas vencidas </t>
  </si>
  <si>
    <t>Reporte Oficina Asesora de Planeación</t>
  </si>
  <si>
    <t xml:space="preserve">La Alcaldía Local actualmente tiene cuatro (4) planes abiertos, con tres (03) acciones abiertas de las cuales ninguna se encuentra vencida. </t>
  </si>
  <si>
    <t>Reporte MIMEC y SIG Ofcina Asesora de Plaenación</t>
  </si>
  <si>
    <t xml:space="preserve">Al finalizar la vigencia 2020 se presenta un nivel de cumplimiento del 25%, se presentan periodos con ejecución por debajo del 100% con acciones abiertas vencidas. </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</si>
  <si>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</si>
  <si>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</si>
  <si>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</si>
  <si>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</si>
  <si>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</si>
  <si>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</si>
  <si>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</si>
  <si>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88 lo que representa un nivel de cumplimiento trimestral del 77%</t>
  </si>
  <si>
    <t>Reporte Oficina Asesora de Comunicaciones Ley 1712 de 2014.</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</si>
  <si>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88  lo que representa un nivel de cumplimiento trimestral del 77%</t>
  </si>
  <si>
    <t>Reporte Oficina Asesora de Comunicaciones</t>
  </si>
  <si>
    <t>De los 115 criterios evaluados en la actualización de la página web de conformidad con lo definido en la Ley 1712 de 2014 "Por medio de la cual se crea la Ley de Transparencia y del Derecho de Acceso a la Información Pública Nacional y se dictan otras disposiciones" y de acuerdo al memorando con radicado No.  20211400005233 , la alcaldía cumple con 87 criterios cumplidos y  28 criterios por actualizar lo que representa un nivel de  cumplimiento  del 76%.</t>
  </si>
  <si>
    <t>Subtotal metas transversales</t>
  </si>
  <si>
    <t>CUMPLIMIENTO I TRIMESTRE</t>
  </si>
  <si>
    <t>CUMPLIMIENTO SEGUNDO TRIMESTRE</t>
  </si>
  <si>
    <t>CUMPLIMIENTO 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</si>
  <si>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</si>
  <si>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</si>
  <si>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</si>
  <si>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</si>
  <si>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</si>
  <si>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Eduardo Augusto Salgado Burbano
Alcalde Local de Antonio Nariño
Aprobado mediante caso HOLA N° 90775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</si>
</sst>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 #,##0.00&quot;    &quot;;\-* #,##0.00&quot;    &quot;;* \-#&quot;    &quot;;@\ "/>
    <numFmt numFmtId="166" formatCode="0.000"/>
  </numFmts>
  <fonts count="31"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
      <u/>
      <sz val="11"/>
      <color theme="10"/>
      <name val="Calibri"/>
      <family val="2"/>
      <scheme val="minor"/>
    </font>
    <font>
      <sz val="11"/>
      <color rgb="FF0070C0"/>
      <name val="Garamond"/>
      <family val="1"/>
    </font>
    <font>
      <b/>
      <sz val="11"/>
      <color rgb="FF0070C0"/>
      <name val="Garamond"/>
      <family val="1"/>
    </font>
    <font>
      <sz val="9"/>
      <color theme="1"/>
      <name val="Garamond"/>
      <family val="1"/>
    </font>
    <font>
      <b/>
      <sz val="11"/>
      <name val="Garamond"/>
      <family val="1"/>
    </font>
    <font>
      <b/>
      <sz val="26"/>
      <color theme="1"/>
      <name val="Garamond"/>
      <family val="1"/>
    </font>
    <font>
      <sz val="8"/>
      <name val="Calibri"/>
      <family val="2"/>
      <scheme val="minor"/>
    </font>
    <font>
      <sz val="8"/>
      <color theme="1"/>
      <name val="Garamond"/>
      <family val="1"/>
    </font>
    <font>
      <sz val="11"/>
      <color theme="8" tint="-0.249977111117893"/>
      <name val="Garamond"/>
      <family val="1"/>
    </font>
    <font>
      <sz val="10"/>
      <color theme="8" tint="-0.249977111117893"/>
      <name val="Garamond"/>
      <family val="1"/>
    </font>
    <font>
      <sz val="12"/>
      <color theme="8" tint="-0.249977111117893"/>
      <name val="Garamond"/>
      <family val="1"/>
    </font>
  </fonts>
  <fills count="1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0" fillId="0" borderId="0" applyNumberFormat="0" applyFill="0" applyBorder="0" applyAlignment="0" applyProtection="0"/>
  </cellStyleXfs>
  <cellXfs count="359">
    <xf numFmtId="0" fontId="0" fillId="0" borderId="0" xfId="0"/>
    <xf numFmtId="0" fontId="4" fillId="12" borderId="5" xfId="0" applyFont="1" applyFill="1" applyBorder="1" applyAlignment="1">
      <alignment horizontal="justify" vertical="center" wrapText="1"/>
    </xf>
    <xf numFmtId="0" fontId="3" fillId="0" borderId="5" xfId="0" applyFont="1" applyBorder="1" applyAlignment="1">
      <alignment vertical="center" wrapText="1"/>
    </xf>
    <xf numFmtId="0" fontId="5" fillId="0" borderId="11" xfId="0" applyFont="1" applyBorder="1" applyAlignment="1" applyProtection="1">
      <alignment horizontal="justify" vertical="center" wrapText="1"/>
      <protection locked="0"/>
    </xf>
    <xf numFmtId="0" fontId="5" fillId="0" borderId="5" xfId="0" applyFont="1" applyBorder="1" applyAlignment="1" applyProtection="1">
      <alignment horizontal="justify" vertical="center" wrapText="1"/>
      <protection locked="0"/>
    </xf>
    <xf numFmtId="0" fontId="5" fillId="0" borderId="5" xfId="0" applyFont="1" applyBorder="1" applyAlignment="1" applyProtection="1">
      <alignment horizontal="center" vertical="center" wrapText="1"/>
      <protection locked="0"/>
    </xf>
    <xf numFmtId="9" fontId="6" fillId="0" borderId="5" xfId="1" applyFont="1" applyBorder="1" applyAlignment="1">
      <alignment horizontal="center" vertical="center" wrapText="1"/>
    </xf>
    <xf numFmtId="0" fontId="5" fillId="0" borderId="5" xfId="0" applyFont="1" applyBorder="1" applyAlignment="1">
      <alignment horizontal="justify" vertical="center" wrapText="1"/>
    </xf>
    <xf numFmtId="0" fontId="5" fillId="0" borderId="7" xfId="0" applyFont="1" applyBorder="1" applyAlignment="1" applyProtection="1">
      <alignment horizontal="justify" vertical="center" wrapText="1"/>
      <protection locked="0"/>
    </xf>
    <xf numFmtId="0" fontId="5" fillId="0" borderId="7" xfId="0" applyFont="1" applyBorder="1" applyAlignment="1">
      <alignment horizontal="justify" vertical="center" wrapText="1"/>
    </xf>
    <xf numFmtId="9" fontId="5" fillId="0" borderId="5" xfId="1" applyFont="1" applyBorder="1" applyAlignment="1">
      <alignment horizontal="center" vertical="center" wrapText="1"/>
    </xf>
    <xf numFmtId="0" fontId="3" fillId="0" borderId="5" xfId="0" applyFont="1" applyBorder="1" applyAlignment="1">
      <alignment horizontal="center" vertical="center" wrapText="1"/>
    </xf>
    <xf numFmtId="0" fontId="6" fillId="0" borderId="5"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11" borderId="5" xfId="0" applyFont="1" applyFill="1" applyBorder="1" applyAlignment="1">
      <alignment vertical="center"/>
    </xf>
    <xf numFmtId="9" fontId="13" fillId="8" borderId="5" xfId="0" applyNumberFormat="1" applyFont="1" applyFill="1" applyBorder="1" applyAlignment="1">
      <alignment vertical="center"/>
    </xf>
    <xf numFmtId="0" fontId="13" fillId="8" borderId="5" xfId="0" applyFont="1" applyFill="1" applyBorder="1" applyAlignment="1">
      <alignment vertical="center"/>
    </xf>
    <xf numFmtId="0" fontId="6" fillId="5" borderId="5" xfId="0" applyFont="1" applyFill="1" applyBorder="1" applyAlignment="1">
      <alignment vertical="center"/>
    </xf>
    <xf numFmtId="9" fontId="13" fillId="11" borderId="5" xfId="1" applyFont="1" applyFill="1" applyBorder="1" applyAlignment="1">
      <alignment vertical="center"/>
    </xf>
    <xf numFmtId="0" fontId="3" fillId="5" borderId="5" xfId="0" applyFont="1" applyFill="1" applyBorder="1" applyAlignment="1">
      <alignment vertical="center" wrapText="1"/>
    </xf>
    <xf numFmtId="0" fontId="6" fillId="5" borderId="5" xfId="0" applyFont="1" applyFill="1" applyBorder="1" applyAlignment="1">
      <alignment vertical="center" wrapText="1"/>
    </xf>
    <xf numFmtId="0" fontId="6" fillId="11" borderId="5" xfId="0" applyFont="1" applyFill="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11" borderId="11" xfId="0" applyFont="1" applyFill="1" applyBorder="1" applyAlignment="1">
      <alignment vertical="center" wrapText="1"/>
    </xf>
    <xf numFmtId="0" fontId="6" fillId="11" borderId="12" xfId="0" applyFont="1" applyFill="1" applyBorder="1" applyAlignment="1">
      <alignment vertical="center" wrapText="1"/>
    </xf>
    <xf numFmtId="0" fontId="12" fillId="8" borderId="6" xfId="0" applyFont="1" applyFill="1" applyBorder="1" applyAlignment="1" applyProtection="1">
      <alignment horizontal="justify" vertical="center" wrapText="1"/>
      <protection locked="0"/>
    </xf>
    <xf numFmtId="9" fontId="13" fillId="8" borderId="6" xfId="0" applyNumberFormat="1" applyFont="1" applyFill="1" applyBorder="1" applyAlignment="1">
      <alignment vertical="center"/>
    </xf>
    <xf numFmtId="0" fontId="4" fillId="12" borderId="11" xfId="0" applyFont="1" applyFill="1" applyBorder="1" applyAlignment="1">
      <alignment horizontal="justify" vertical="center" wrapText="1"/>
    </xf>
    <xf numFmtId="0" fontId="3" fillId="0" borderId="11" xfId="0" applyFont="1" applyBorder="1" applyAlignment="1">
      <alignment vertical="center" wrapText="1"/>
    </xf>
    <xf numFmtId="0" fontId="10" fillId="0" borderId="11" xfId="0" applyFont="1" applyBorder="1" applyAlignment="1">
      <alignment vertical="center" wrapText="1"/>
    </xf>
    <xf numFmtId="0" fontId="14" fillId="11" borderId="11" xfId="0" applyFont="1" applyFill="1" applyBorder="1" applyAlignment="1">
      <alignment vertical="center" wrapText="1"/>
    </xf>
    <xf numFmtId="0" fontId="5" fillId="0" borderId="11" xfId="0" applyFont="1" applyBorder="1" applyAlignment="1">
      <alignment horizontal="justify" vertical="center" wrapText="1"/>
    </xf>
    <xf numFmtId="0" fontId="5" fillId="0" borderId="8" xfId="0" applyFont="1" applyBorder="1" applyAlignment="1">
      <alignment horizontal="justify" vertical="center" wrapText="1"/>
    </xf>
    <xf numFmtId="9" fontId="5" fillId="0" borderId="7" xfId="1" applyFont="1" applyBorder="1" applyAlignment="1">
      <alignment horizontal="center" vertical="center" wrapText="1"/>
    </xf>
    <xf numFmtId="0" fontId="6" fillId="0" borderId="11" xfId="0" applyFont="1" applyBorder="1" applyAlignment="1">
      <alignment vertical="center"/>
    </xf>
    <xf numFmtId="0" fontId="5" fillId="0" borderId="12"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2" xfId="0" applyFont="1" applyBorder="1" applyAlignment="1" applyProtection="1">
      <alignment horizontal="center" vertical="center" wrapText="1"/>
      <protection locked="0"/>
    </xf>
    <xf numFmtId="0" fontId="15" fillId="6" borderId="5"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0" fillId="12" borderId="11" xfId="0" applyFont="1" applyFill="1" applyBorder="1" applyAlignment="1">
      <alignment horizontal="justify" vertical="center" wrapText="1"/>
    </xf>
    <xf numFmtId="0" fontId="16" fillId="0" borderId="5" xfId="0" applyFont="1" applyBorder="1" applyAlignment="1">
      <alignment vertical="center" wrapText="1"/>
    </xf>
    <xf numFmtId="0" fontId="6" fillId="0" borderId="0" xfId="0" applyFont="1" applyAlignment="1">
      <alignment horizontal="center" vertical="center"/>
    </xf>
    <xf numFmtId="0" fontId="6" fillId="11" borderId="5" xfId="0" applyFont="1" applyFill="1" applyBorder="1" applyAlignment="1">
      <alignment horizontal="center" vertical="center"/>
    </xf>
    <xf numFmtId="9" fontId="6" fillId="11" borderId="5" xfId="0" applyNumberFormat="1" applyFont="1" applyFill="1" applyBorder="1" applyAlignment="1">
      <alignment horizontal="center" vertical="center"/>
    </xf>
    <xf numFmtId="0" fontId="6" fillId="11" borderId="5" xfId="0" applyFont="1" applyFill="1" applyBorder="1" applyAlignment="1">
      <alignment horizontal="center" vertical="center" wrapText="1"/>
    </xf>
    <xf numFmtId="10" fontId="6" fillId="11" borderId="5" xfId="0" applyNumberFormat="1" applyFont="1" applyFill="1" applyBorder="1" applyAlignment="1">
      <alignment horizontal="center" vertical="center"/>
    </xf>
    <xf numFmtId="9" fontId="5" fillId="0" borderId="5" xfId="0" applyNumberFormat="1" applyFont="1" applyBorder="1" applyAlignment="1">
      <alignment horizontal="center" vertical="center" wrapText="1"/>
    </xf>
    <xf numFmtId="9" fontId="6" fillId="0" borderId="7" xfId="0" applyNumberFormat="1" applyFont="1" applyBorder="1" applyAlignment="1">
      <alignment horizontal="center" vertical="center"/>
    </xf>
    <xf numFmtId="0" fontId="6" fillId="0" borderId="1" xfId="0" applyFont="1" applyBorder="1" applyAlignment="1">
      <alignment vertical="center" wrapText="1"/>
    </xf>
    <xf numFmtId="9" fontId="13" fillId="0" borderId="5" xfId="1" applyFont="1" applyBorder="1" applyAlignment="1">
      <alignment horizontal="center" vertical="center" wrapText="1"/>
    </xf>
    <xf numFmtId="0" fontId="13" fillId="11" borderId="5" xfId="0" applyFont="1" applyFill="1" applyBorder="1" applyAlignment="1">
      <alignment horizontal="center" vertical="center" wrapText="1"/>
    </xf>
    <xf numFmtId="9" fontId="21" fillId="0" borderId="5" xfId="1" applyFont="1" applyBorder="1" applyAlignment="1">
      <alignment horizontal="center" vertical="center" wrapText="1"/>
    </xf>
    <xf numFmtId="9" fontId="22" fillId="0" borderId="5" xfId="1" applyFont="1" applyBorder="1" applyAlignment="1">
      <alignment horizontal="center" vertical="center" wrapText="1"/>
    </xf>
    <xf numFmtId="0" fontId="21" fillId="0" borderId="5" xfId="0" applyFont="1" applyBorder="1" applyAlignment="1">
      <alignment vertical="center" wrapText="1"/>
    </xf>
    <xf numFmtId="10" fontId="6" fillId="0" borderId="5" xfId="1" applyNumberFormat="1" applyFont="1" applyFill="1" applyBorder="1" applyAlignment="1">
      <alignment horizontal="center" vertical="center" wrapText="1"/>
    </xf>
    <xf numFmtId="10" fontId="13" fillId="0" borderId="5" xfId="1" applyNumberFormat="1" applyFont="1" applyFill="1" applyBorder="1" applyAlignment="1">
      <alignment horizontal="center" vertical="center" wrapText="1"/>
    </xf>
    <xf numFmtId="0" fontId="6" fillId="0" borderId="5" xfId="0" applyFont="1" applyFill="1" applyBorder="1" applyAlignment="1">
      <alignment vertical="center" wrapText="1"/>
    </xf>
    <xf numFmtId="0" fontId="13" fillId="13" borderId="9" xfId="0" applyFont="1" applyFill="1" applyBorder="1" applyAlignment="1">
      <alignment vertical="center" wrapText="1"/>
    </xf>
    <xf numFmtId="0" fontId="13" fillId="0" borderId="5" xfId="0" applyFont="1" applyBorder="1" applyAlignment="1">
      <alignment horizontal="center" vertical="center" wrapText="1"/>
    </xf>
    <xf numFmtId="9" fontId="6" fillId="0" borderId="5" xfId="1" applyFont="1" applyFill="1" applyBorder="1" applyAlignment="1">
      <alignment horizontal="center" vertical="center" wrapText="1"/>
    </xf>
    <xf numFmtId="0" fontId="22" fillId="0" borderId="5" xfId="0" applyFont="1" applyBorder="1" applyAlignment="1">
      <alignment horizontal="center" vertical="center" wrapText="1"/>
    </xf>
    <xf numFmtId="9" fontId="13" fillId="0" borderId="5" xfId="1" applyFont="1" applyFill="1" applyBorder="1" applyAlignment="1">
      <alignment horizontal="center" vertical="center" wrapText="1"/>
    </xf>
    <xf numFmtId="0" fontId="6" fillId="0" borderId="5" xfId="0" applyFont="1" applyBorder="1" applyAlignment="1" applyProtection="1">
      <alignment horizontal="justify" vertical="center" wrapText="1"/>
      <protection locked="0"/>
    </xf>
    <xf numFmtId="0" fontId="6" fillId="0" borderId="12" xfId="0" applyFont="1" applyBorder="1" applyAlignment="1" applyProtection="1">
      <alignment horizontal="justify" vertical="center" wrapText="1"/>
      <protection locked="0"/>
    </xf>
    <xf numFmtId="0" fontId="6" fillId="11" borderId="5" xfId="0" applyFont="1" applyFill="1" applyBorder="1" applyAlignment="1" applyProtection="1">
      <alignment horizontal="justify" vertical="center" wrapText="1"/>
      <protection locked="0"/>
    </xf>
    <xf numFmtId="0" fontId="6" fillId="11" borderId="12" xfId="0" applyFont="1" applyFill="1" applyBorder="1" applyAlignment="1" applyProtection="1">
      <alignment horizontal="justify" vertical="center" wrapText="1"/>
      <protection locked="0"/>
    </xf>
    <xf numFmtId="9" fontId="19" fillId="0" borderId="17" xfId="1" applyFont="1" applyBorder="1" applyAlignment="1">
      <alignment horizontal="center" vertical="center" wrapText="1"/>
    </xf>
    <xf numFmtId="166" fontId="6" fillId="11" borderId="5" xfId="0" applyNumberFormat="1" applyFont="1" applyFill="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vertical="center" wrapText="1"/>
    </xf>
    <xf numFmtId="1" fontId="6" fillId="0" borderId="12" xfId="1" applyNumberFormat="1" applyFont="1" applyFill="1" applyBorder="1" applyAlignment="1">
      <alignment horizontal="center" vertical="center"/>
    </xf>
    <xf numFmtId="0" fontId="6" fillId="0" borderId="5"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9" fontId="13" fillId="0" borderId="5" xfId="1" applyFont="1" applyBorder="1" applyAlignment="1" applyProtection="1">
      <alignment horizontal="center" vertical="center" wrapText="1"/>
      <protection locked="0"/>
    </xf>
    <xf numFmtId="9" fontId="6" fillId="0" borderId="1" xfId="1" applyFont="1" applyBorder="1" applyAlignment="1">
      <alignment horizontal="center" vertical="center" wrapText="1"/>
    </xf>
    <xf numFmtId="0" fontId="3" fillId="0" borderId="5" xfId="0" applyFont="1" applyBorder="1" applyAlignment="1" applyProtection="1">
      <alignment horizontal="center" vertical="center" wrapText="1"/>
      <protection locked="0"/>
    </xf>
    <xf numFmtId="9" fontId="3" fillId="0" borderId="5" xfId="1" applyFont="1" applyBorder="1" applyAlignment="1" applyProtection="1">
      <alignment horizontal="center" vertical="center" wrapText="1"/>
      <protection locked="0"/>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9" fontId="6" fillId="0" borderId="5" xfId="0" applyNumberFormat="1" applyFont="1" applyBorder="1" applyAlignment="1" applyProtection="1">
      <alignment horizontal="center" vertical="center" wrapText="1"/>
      <protection locked="0"/>
    </xf>
    <xf numFmtId="9" fontId="22" fillId="0" borderId="5" xfId="0" applyNumberFormat="1" applyFont="1" applyBorder="1" applyAlignment="1" applyProtection="1">
      <alignment horizontal="center" vertical="center" wrapText="1"/>
      <protection locked="0"/>
    </xf>
    <xf numFmtId="0" fontId="21" fillId="0" borderId="5" xfId="0" applyFont="1" applyBorder="1" applyAlignment="1" applyProtection="1">
      <alignment horizontal="justify" vertical="center" wrapText="1"/>
      <protection locked="0"/>
    </xf>
    <xf numFmtId="9" fontId="21" fillId="0" borderId="5" xfId="0" applyNumberFormat="1" applyFont="1" applyBorder="1" applyAlignment="1" applyProtection="1">
      <alignment horizontal="center" vertical="center" wrapText="1"/>
      <protection locked="0"/>
    </xf>
    <xf numFmtId="0" fontId="13" fillId="9" borderId="11" xfId="0" applyFont="1" applyFill="1" applyBorder="1" applyAlignment="1">
      <alignment vertical="center" wrapText="1"/>
    </xf>
    <xf numFmtId="0" fontId="13" fillId="0" borderId="0" xfId="0" applyFont="1" applyAlignment="1">
      <alignment horizontal="center" vertical="center" wrapText="1"/>
    </xf>
    <xf numFmtId="9" fontId="13" fillId="0" borderId="5" xfId="0" applyNumberFormat="1" applyFont="1" applyBorder="1" applyAlignment="1" applyProtection="1">
      <alignment horizontal="center" vertical="center" wrapText="1"/>
      <protection locked="0"/>
    </xf>
    <xf numFmtId="9" fontId="14" fillId="0" borderId="5" xfId="1" applyFont="1" applyBorder="1" applyAlignment="1" applyProtection="1">
      <alignment horizontal="center" vertical="center" wrapText="1"/>
      <protection locked="0"/>
    </xf>
    <xf numFmtId="9"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3" fillId="0" borderId="5" xfId="0" applyFont="1" applyBorder="1" applyAlignment="1">
      <alignment vertical="center" wrapText="1"/>
    </xf>
    <xf numFmtId="0" fontId="6" fillId="0" borderId="18" xfId="0" applyFont="1" applyBorder="1" applyAlignment="1">
      <alignment horizontal="center" vertical="center" wrapText="1"/>
    </xf>
    <xf numFmtId="0" fontId="13" fillId="9" borderId="15" xfId="0" applyFont="1" applyFill="1" applyBorder="1" applyAlignment="1">
      <alignment horizontal="center" vertical="center" wrapText="1"/>
    </xf>
    <xf numFmtId="0" fontId="6" fillId="0" borderId="11" xfId="0" applyFont="1" applyBorder="1" applyAlignment="1" applyProtection="1">
      <alignment horizontal="center" vertical="center" wrapText="1"/>
      <protection locked="0"/>
    </xf>
    <xf numFmtId="9" fontId="6" fillId="0" borderId="11" xfId="1" applyFont="1" applyBorder="1" applyAlignment="1">
      <alignment horizontal="center" vertical="center" wrapText="1"/>
    </xf>
    <xf numFmtId="0" fontId="21" fillId="0" borderId="12" xfId="0" applyFont="1" applyBorder="1" applyAlignment="1" applyProtection="1">
      <alignment horizontal="justify" vertical="center" wrapText="1"/>
      <protection locked="0"/>
    </xf>
    <xf numFmtId="0" fontId="21" fillId="0" borderId="11" xfId="0" applyFont="1" applyBorder="1" applyAlignment="1">
      <alignment horizontal="center" vertical="center" wrapText="1"/>
    </xf>
    <xf numFmtId="9" fontId="21" fillId="0" borderId="7" xfId="0" applyNumberFormat="1" applyFont="1" applyBorder="1" applyAlignment="1" applyProtection="1">
      <alignment horizontal="center" vertical="center" wrapText="1"/>
      <protection locked="0"/>
    </xf>
    <xf numFmtId="9" fontId="22" fillId="0" borderId="7" xfId="0" applyNumberFormat="1" applyFont="1" applyBorder="1" applyAlignment="1" applyProtection="1">
      <alignment horizontal="center" vertical="center" wrapText="1"/>
      <protection locked="0"/>
    </xf>
    <xf numFmtId="0" fontId="21" fillId="0" borderId="7" xfId="0" applyFont="1" applyBorder="1" applyAlignment="1" applyProtection="1">
      <alignment horizontal="justify" vertical="center" wrapText="1"/>
      <protection locked="0"/>
    </xf>
    <xf numFmtId="0" fontId="21" fillId="0" borderId="13" xfId="0" applyFont="1" applyBorder="1" applyAlignment="1" applyProtection="1">
      <alignment horizontal="justify" vertical="center" wrapText="1"/>
      <protection locked="0"/>
    </xf>
    <xf numFmtId="0" fontId="13" fillId="13" borderId="11" xfId="0" applyFont="1" applyFill="1" applyBorder="1" applyAlignment="1">
      <alignment vertical="center" wrapText="1"/>
    </xf>
    <xf numFmtId="0" fontId="13" fillId="13" borderId="5" xfId="0" applyFont="1" applyFill="1" applyBorder="1" applyAlignment="1">
      <alignment vertical="center" wrapText="1"/>
    </xf>
    <xf numFmtId="0" fontId="13" fillId="9" borderId="5" xfId="0" applyFont="1" applyFill="1" applyBorder="1" applyAlignment="1">
      <alignment vertical="center" wrapText="1"/>
    </xf>
    <xf numFmtId="0" fontId="13" fillId="9" borderId="12" xfId="0" applyFont="1" applyFill="1" applyBorder="1" applyAlignment="1">
      <alignment vertical="center" wrapText="1"/>
    </xf>
    <xf numFmtId="0" fontId="13" fillId="7" borderId="5" xfId="0" applyFont="1" applyFill="1" applyBorder="1" applyAlignment="1">
      <alignment vertical="center" wrapText="1"/>
    </xf>
    <xf numFmtId="0" fontId="13" fillId="7" borderId="12" xfId="0" applyFont="1" applyFill="1" applyBorder="1" applyAlignment="1">
      <alignment vertical="center" wrapText="1"/>
    </xf>
    <xf numFmtId="0" fontId="13" fillId="0" borderId="0" xfId="0" applyFont="1" applyAlignment="1">
      <alignment vertical="center" wrapText="1"/>
    </xf>
    <xf numFmtId="9" fontId="13" fillId="0" borderId="5" xfId="1" applyFont="1" applyFill="1" applyBorder="1" applyAlignment="1" applyProtection="1">
      <alignment horizontal="center" vertical="center" wrapText="1"/>
      <protection locked="0"/>
    </xf>
    <xf numFmtId="0" fontId="6" fillId="0" borderId="5" xfId="0" applyFont="1" applyFill="1" applyBorder="1" applyAlignment="1" applyProtection="1">
      <alignment horizontal="justify" vertical="center" wrapText="1"/>
      <protection locked="0"/>
    </xf>
    <xf numFmtId="0" fontId="6" fillId="0" borderId="5" xfId="0" applyFont="1" applyBorder="1" applyAlignment="1" applyProtection="1">
      <alignment vertical="center" wrapText="1"/>
      <protection locked="0"/>
    </xf>
    <xf numFmtId="9" fontId="6" fillId="0" borderId="11" xfId="0" applyNumberFormat="1" applyFont="1" applyBorder="1" applyAlignment="1">
      <alignment horizontal="center" vertical="center" wrapText="1"/>
    </xf>
    <xf numFmtId="9" fontId="6" fillId="0" borderId="5" xfId="1" applyFont="1" applyBorder="1" applyAlignment="1" applyProtection="1">
      <alignment horizontal="center" vertical="center" wrapText="1"/>
      <protection locked="0"/>
    </xf>
    <xf numFmtId="10" fontId="6" fillId="0" borderId="5" xfId="0" applyNumberFormat="1" applyFont="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justify" vertical="center" wrapText="1"/>
      <protection locked="0"/>
    </xf>
    <xf numFmtId="10" fontId="13" fillId="0" borderId="5" xfId="0" applyNumberFormat="1" applyFont="1" applyBorder="1" applyAlignment="1" applyProtection="1">
      <alignment horizontal="center" vertical="center" wrapText="1"/>
      <protection locked="0"/>
    </xf>
    <xf numFmtId="9" fontId="24" fillId="0" borderId="5" xfId="1" applyFont="1" applyFill="1" applyBorder="1" applyAlignment="1" applyProtection="1">
      <alignment horizontal="center" vertical="center" wrapText="1"/>
      <protection locked="0"/>
    </xf>
    <xf numFmtId="9" fontId="21" fillId="0" borderId="7" xfId="1" applyFont="1" applyBorder="1" applyAlignment="1" applyProtection="1">
      <alignment horizontal="center" vertical="center" wrapText="1"/>
      <protection locked="0"/>
    </xf>
    <xf numFmtId="9" fontId="22" fillId="0" borderId="7" xfId="1" applyFont="1" applyBorder="1" applyAlignment="1" applyProtection="1">
      <alignment horizontal="center" vertical="center" wrapText="1"/>
      <protection locked="0"/>
    </xf>
    <xf numFmtId="9" fontId="21" fillId="0" borderId="11" xfId="1" applyFont="1" applyBorder="1" applyAlignment="1">
      <alignment horizontal="center" vertical="center" wrapText="1"/>
    </xf>
    <xf numFmtId="0" fontId="6" fillId="0" borderId="18" xfId="0" applyFont="1" applyBorder="1" applyAlignment="1" applyProtection="1">
      <alignment horizontal="center" vertical="center" wrapText="1"/>
      <protection locked="0"/>
    </xf>
    <xf numFmtId="0" fontId="6" fillId="0" borderId="18" xfId="0" applyFont="1" applyBorder="1" applyAlignment="1" applyProtection="1">
      <alignment horizontal="justify" vertical="center" wrapText="1"/>
      <protection locked="0"/>
    </xf>
    <xf numFmtId="0" fontId="21" fillId="0" borderId="18" xfId="0" applyFont="1" applyBorder="1" applyAlignment="1" applyProtection="1">
      <alignment horizontal="justify" vertical="center" wrapText="1"/>
      <protection locked="0"/>
    </xf>
    <xf numFmtId="0" fontId="21" fillId="0" borderId="20" xfId="0" applyFont="1" applyBorder="1" applyAlignment="1" applyProtection="1">
      <alignment horizontal="justify" vertical="center" wrapText="1"/>
      <protection locked="0"/>
    </xf>
    <xf numFmtId="9" fontId="6" fillId="0" borderId="5" xfId="0" applyNumberFormat="1" applyFont="1" applyBorder="1" applyAlignment="1">
      <alignment horizontal="center" vertical="center" wrapText="1"/>
    </xf>
    <xf numFmtId="9" fontId="13" fillId="0" borderId="5" xfId="0" applyNumberFormat="1" applyFont="1" applyBorder="1" applyAlignment="1">
      <alignment horizontal="center" vertical="center" wrapText="1"/>
    </xf>
    <xf numFmtId="0" fontId="21" fillId="0" borderId="5" xfId="0" applyFont="1" applyBorder="1" applyAlignment="1">
      <alignment horizontal="center" vertical="center" wrapText="1"/>
    </xf>
    <xf numFmtId="9" fontId="21" fillId="0" borderId="5" xfId="1" applyFont="1" applyBorder="1" applyAlignment="1" applyProtection="1">
      <alignment horizontal="center" vertical="center" wrapText="1"/>
      <protection locked="0"/>
    </xf>
    <xf numFmtId="9" fontId="22" fillId="0" borderId="5" xfId="1" applyFont="1" applyBorder="1" applyAlignment="1" applyProtection="1">
      <alignment horizontal="center" vertical="center" wrapText="1"/>
      <protection locked="0"/>
    </xf>
    <xf numFmtId="0" fontId="21" fillId="0" borderId="12" xfId="0" applyFont="1" applyBorder="1" applyAlignment="1">
      <alignment horizontal="center" vertical="center" wrapText="1"/>
    </xf>
    <xf numFmtId="0" fontId="13" fillId="9" borderId="5" xfId="0" applyFont="1" applyFill="1" applyBorder="1" applyAlignment="1">
      <alignment horizontal="center" vertical="center" wrapText="1"/>
    </xf>
    <xf numFmtId="0" fontId="13" fillId="13" borderId="5"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6" fillId="11" borderId="12" xfId="0" applyFont="1" applyFill="1" applyBorder="1" applyAlignment="1">
      <alignment horizontal="center" vertical="center"/>
    </xf>
    <xf numFmtId="0" fontId="13" fillId="11" borderId="5" xfId="0" applyFont="1" applyFill="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11" fillId="11" borderId="11"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protection locked="0"/>
    </xf>
    <xf numFmtId="9" fontId="6" fillId="5" borderId="5" xfId="0" applyNumberFormat="1" applyFont="1" applyFill="1" applyBorder="1" applyAlignment="1">
      <alignment horizontal="center" vertical="center" wrapText="1"/>
    </xf>
    <xf numFmtId="0" fontId="6" fillId="15" borderId="5" xfId="0" applyFont="1" applyFill="1" applyBorder="1" applyAlignment="1">
      <alignment vertical="center" wrapText="1"/>
    </xf>
    <xf numFmtId="0" fontId="13" fillId="15" borderId="5" xfId="0" applyFont="1" applyFill="1" applyBorder="1" applyAlignment="1">
      <alignment horizontal="center" vertical="center" wrapText="1"/>
    </xf>
    <xf numFmtId="9" fontId="13" fillId="5" borderId="5" xfId="0" applyNumberFormat="1" applyFont="1" applyFill="1" applyBorder="1" applyAlignment="1">
      <alignment horizontal="center" vertical="center" wrapText="1"/>
    </xf>
    <xf numFmtId="0" fontId="6" fillId="0" borderId="12" xfId="0" applyFont="1" applyBorder="1" applyAlignment="1" applyProtection="1">
      <alignment vertical="center" wrapText="1"/>
      <protection locked="0"/>
    </xf>
    <xf numFmtId="0" fontId="6" fillId="5" borderId="12" xfId="0" applyFont="1" applyFill="1" applyBorder="1" applyAlignment="1" applyProtection="1">
      <alignment horizontal="justify" vertical="center" wrapText="1"/>
      <protection locked="0"/>
    </xf>
    <xf numFmtId="9" fontId="6" fillId="5" borderId="5" xfId="0" applyNumberFormat="1" applyFont="1" applyFill="1" applyBorder="1" applyAlignment="1" applyProtection="1">
      <alignment horizontal="center" vertical="center" wrapText="1"/>
      <protection locked="0"/>
    </xf>
    <xf numFmtId="9" fontId="13" fillId="5" borderId="5" xfId="0" applyNumberFormat="1" applyFont="1" applyFill="1" applyBorder="1" applyAlignment="1" applyProtection="1">
      <alignment horizontal="center" vertical="center" wrapText="1"/>
      <protection locked="0"/>
    </xf>
    <xf numFmtId="10" fontId="13" fillId="0" borderId="5" xfId="0" applyNumberFormat="1" applyFont="1" applyBorder="1" applyAlignment="1">
      <alignment horizontal="center" vertical="center" wrapText="1"/>
    </xf>
    <xf numFmtId="9" fontId="21" fillId="0" borderId="5" xfId="0" applyNumberFormat="1" applyFont="1" applyBorder="1" applyAlignment="1">
      <alignment horizontal="center" vertical="center" wrapText="1"/>
    </xf>
    <xf numFmtId="9" fontId="22" fillId="0" borderId="5" xfId="0" applyNumberFormat="1" applyFont="1" applyBorder="1" applyAlignment="1">
      <alignment horizontal="center" vertical="center" wrapText="1"/>
    </xf>
    <xf numFmtId="0" fontId="21" fillId="5" borderId="12" xfId="0" applyFont="1" applyFill="1" applyBorder="1" applyAlignment="1" applyProtection="1">
      <alignment vertical="center" wrapText="1"/>
      <protection locked="0"/>
    </xf>
    <xf numFmtId="0" fontId="21" fillId="0" borderId="5" xfId="0" applyFont="1" applyBorder="1" applyAlignment="1" applyProtection="1">
      <alignment horizontal="center" vertical="center" wrapText="1"/>
      <protection locked="0"/>
    </xf>
    <xf numFmtId="0" fontId="21" fillId="0" borderId="13" xfId="0" applyFont="1" applyBorder="1" applyAlignment="1" applyProtection="1">
      <alignment vertical="center" wrapText="1"/>
      <protection locked="0"/>
    </xf>
    <xf numFmtId="9" fontId="25" fillId="5" borderId="6" xfId="1" applyFont="1" applyFill="1" applyBorder="1" applyAlignment="1">
      <alignment horizontal="center" vertical="center" wrapText="1"/>
    </xf>
    <xf numFmtId="9" fontId="21" fillId="0" borderId="5" xfId="1" applyFont="1" applyFill="1" applyBorder="1" applyAlignment="1">
      <alignment horizontal="center" vertical="center" wrapText="1"/>
    </xf>
    <xf numFmtId="9" fontId="22" fillId="0" borderId="5" xfId="1" applyFont="1" applyFill="1" applyBorder="1" applyAlignment="1">
      <alignment horizontal="center" vertical="center" wrapText="1"/>
    </xf>
    <xf numFmtId="0" fontId="21" fillId="5" borderId="5" xfId="0" applyFont="1" applyFill="1" applyBorder="1" applyAlignment="1" applyProtection="1">
      <alignment vertical="center" wrapText="1"/>
      <protection locked="0"/>
    </xf>
    <xf numFmtId="0" fontId="21" fillId="0" borderId="5" xfId="0" applyFont="1" applyBorder="1" applyAlignment="1" applyProtection="1">
      <alignment vertical="center" wrapText="1"/>
      <protection locked="0"/>
    </xf>
    <xf numFmtId="0" fontId="21" fillId="0" borderId="7" xfId="0" applyFont="1" applyBorder="1" applyAlignment="1" applyProtection="1">
      <alignment vertical="center" wrapText="1"/>
      <protection locked="0"/>
    </xf>
    <xf numFmtId="0" fontId="6" fillId="5" borderId="5" xfId="0" applyFont="1" applyFill="1" applyBorder="1" applyAlignment="1" applyProtection="1">
      <alignment horizontal="center" vertical="center" wrapText="1"/>
      <protection locked="0"/>
    </xf>
    <xf numFmtId="0" fontId="0" fillId="0" borderId="5" xfId="0" applyBorder="1" applyAlignment="1">
      <alignment horizontal="justify" vertical="center"/>
    </xf>
    <xf numFmtId="0" fontId="6" fillId="0" borderId="5" xfId="0" applyFont="1" applyBorder="1" applyAlignment="1" applyProtection="1">
      <alignment horizontal="left" wrapText="1"/>
      <protection locked="0"/>
    </xf>
    <xf numFmtId="9" fontId="6" fillId="0" borderId="1" xfId="0" applyNumberFormat="1" applyFont="1" applyBorder="1" applyAlignment="1">
      <alignment horizontal="center" vertical="center" wrapText="1"/>
    </xf>
    <xf numFmtId="0" fontId="6" fillId="5" borderId="5" xfId="0" applyFont="1" applyFill="1" applyBorder="1" applyAlignment="1" applyProtection="1">
      <alignment horizontal="justify" vertical="center" wrapText="1"/>
      <protection locked="0"/>
    </xf>
    <xf numFmtId="0" fontId="6" fillId="0" borderId="18" xfId="0" applyFont="1" applyBorder="1" applyAlignment="1" applyProtection="1">
      <alignment horizontal="left" vertical="center" wrapText="1"/>
      <protection locked="0"/>
    </xf>
    <xf numFmtId="0" fontId="21" fillId="0" borderId="18" xfId="0" applyFont="1" applyBorder="1" applyAlignment="1">
      <alignment horizontal="center" vertical="center" wrapText="1"/>
    </xf>
    <xf numFmtId="0" fontId="6" fillId="11" borderId="18" xfId="0" applyFont="1" applyFill="1" applyBorder="1" applyAlignment="1">
      <alignment vertical="center"/>
    </xf>
    <xf numFmtId="0" fontId="13" fillId="7" borderId="1" xfId="0" applyFont="1" applyFill="1" applyBorder="1" applyAlignment="1">
      <alignment vertical="center" wrapText="1"/>
    </xf>
    <xf numFmtId="0" fontId="6" fillId="11" borderId="1" xfId="0" applyFont="1" applyFill="1" applyBorder="1" applyAlignment="1">
      <alignment vertical="center" wrapText="1"/>
    </xf>
    <xf numFmtId="9" fontId="6" fillId="0" borderId="5" xfId="0" applyNumberFormat="1" applyFont="1" applyBorder="1" applyAlignment="1">
      <alignment horizontal="center" vertical="center"/>
    </xf>
    <xf numFmtId="9" fontId="6" fillId="5" borderId="11" xfId="0" applyNumberFormat="1" applyFont="1" applyFill="1" applyBorder="1" applyAlignment="1">
      <alignment horizontal="center" vertical="center" wrapText="1"/>
    </xf>
    <xf numFmtId="0" fontId="6" fillId="11" borderId="11" xfId="0" applyFont="1" applyFill="1" applyBorder="1" applyAlignment="1" applyProtection="1">
      <alignment horizontal="justify" vertical="center" wrapText="1"/>
      <protection locked="0"/>
    </xf>
    <xf numFmtId="0" fontId="13" fillId="10" borderId="5" xfId="0" applyFont="1" applyFill="1" applyBorder="1" applyAlignment="1">
      <alignment vertical="center" wrapText="1"/>
    </xf>
    <xf numFmtId="0" fontId="6" fillId="11" borderId="1" xfId="0" applyFont="1" applyFill="1" applyBorder="1" applyAlignment="1">
      <alignment vertical="center"/>
    </xf>
    <xf numFmtId="9" fontId="21" fillId="0" borderId="1" xfId="1" applyFont="1" applyBorder="1" applyAlignment="1">
      <alignment horizontal="center" vertical="center" wrapText="1"/>
    </xf>
    <xf numFmtId="9" fontId="21" fillId="0" borderId="16" xfId="1" applyFont="1" applyBorder="1" applyAlignment="1">
      <alignment horizontal="center" vertical="center" wrapText="1"/>
    </xf>
    <xf numFmtId="9" fontId="6" fillId="0" borderId="5" xfId="0" applyNumberFormat="1" applyFont="1" applyFill="1" applyBorder="1" applyAlignment="1">
      <alignment horizontal="center" vertical="center" wrapText="1"/>
    </xf>
    <xf numFmtId="9" fontId="13" fillId="0" borderId="5" xfId="0" applyNumberFormat="1" applyFont="1" applyFill="1" applyBorder="1" applyAlignment="1">
      <alignment horizontal="center" vertical="center" wrapText="1"/>
    </xf>
    <xf numFmtId="10" fontId="6" fillId="0" borderId="5" xfId="1" applyNumberFormat="1" applyFont="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6" fillId="11" borderId="5" xfId="0" applyFont="1" applyFill="1" applyBorder="1" applyAlignment="1" applyProtection="1">
      <alignment horizontal="center" vertical="center" wrapText="1"/>
      <protection locked="0"/>
    </xf>
    <xf numFmtId="0" fontId="13" fillId="11" borderId="5"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justify" vertical="center" wrapText="1"/>
      <protection locked="0"/>
    </xf>
    <xf numFmtId="0" fontId="6" fillId="0" borderId="12" xfId="0" applyFont="1" applyFill="1" applyBorder="1" applyAlignment="1" applyProtection="1">
      <alignment horizontal="center" vertical="center" wrapText="1"/>
      <protection locked="0"/>
    </xf>
    <xf numFmtId="0" fontId="21" fillId="0" borderId="12" xfId="0" applyFont="1" applyBorder="1" applyAlignment="1">
      <alignment vertical="center" wrapText="1"/>
    </xf>
    <xf numFmtId="0" fontId="13" fillId="9" borderId="1"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9" fontId="6"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9" fontId="3" fillId="0" borderId="1" xfId="1" applyFont="1" applyBorder="1" applyAlignment="1">
      <alignment horizontal="center" vertical="center" wrapText="1"/>
    </xf>
    <xf numFmtId="0" fontId="6" fillId="14" borderId="1" xfId="0" applyFont="1" applyFill="1" applyBorder="1" applyAlignment="1">
      <alignment horizontal="center" vertical="center" wrapText="1"/>
    </xf>
    <xf numFmtId="0" fontId="13" fillId="13" borderId="12" xfId="0" applyFont="1" applyFill="1" applyBorder="1" applyAlignment="1">
      <alignment vertical="center" wrapText="1"/>
    </xf>
    <xf numFmtId="0" fontId="20" fillId="0" borderId="12" xfId="10" applyBorder="1" applyAlignment="1">
      <alignment vertical="center" wrapText="1"/>
    </xf>
    <xf numFmtId="9" fontId="6" fillId="0" borderId="11" xfId="1" applyFont="1" applyFill="1" applyBorder="1" applyAlignment="1">
      <alignment horizontal="center" vertical="center" wrapText="1"/>
    </xf>
    <xf numFmtId="9" fontId="6" fillId="0" borderId="12" xfId="1" applyFont="1" applyFill="1" applyBorder="1" applyAlignment="1">
      <alignment horizontal="center" vertical="center" wrapText="1"/>
    </xf>
    <xf numFmtId="0" fontId="6" fillId="0" borderId="12" xfId="0" applyFont="1" applyFill="1" applyBorder="1" applyAlignment="1">
      <alignment vertical="center" wrapText="1"/>
    </xf>
    <xf numFmtId="0" fontId="21" fillId="0" borderId="11"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vertical="center" wrapText="1"/>
    </xf>
    <xf numFmtId="0" fontId="22" fillId="0" borderId="7" xfId="0" applyFont="1" applyBorder="1" applyAlignment="1">
      <alignment horizontal="center" vertical="center" wrapText="1"/>
    </xf>
    <xf numFmtId="0" fontId="21" fillId="0" borderId="13" xfId="0" applyFont="1" applyBorder="1" applyAlignment="1">
      <alignment vertical="center" wrapText="1"/>
    </xf>
    <xf numFmtId="0" fontId="6" fillId="0" borderId="19" xfId="0" applyFont="1" applyBorder="1" applyAlignment="1">
      <alignment vertical="center"/>
    </xf>
    <xf numFmtId="0" fontId="6" fillId="0" borderId="19" xfId="0" applyFont="1" applyBorder="1" applyAlignment="1">
      <alignment vertical="center" wrapText="1"/>
    </xf>
    <xf numFmtId="0" fontId="6" fillId="11" borderId="0" xfId="0" applyFont="1" applyFill="1" applyBorder="1" applyAlignment="1">
      <alignment vertical="center"/>
    </xf>
    <xf numFmtId="0" fontId="6" fillId="0" borderId="23" xfId="0" applyFont="1" applyBorder="1" applyAlignment="1">
      <alignment vertical="center"/>
    </xf>
    <xf numFmtId="0" fontId="3" fillId="0" borderId="18" xfId="0" applyFont="1" applyBorder="1" applyAlignment="1">
      <alignment vertical="center" wrapText="1"/>
    </xf>
    <xf numFmtId="0" fontId="5" fillId="0" borderId="18" xfId="0" applyFont="1" applyBorder="1" applyAlignment="1" applyProtection="1">
      <alignment horizontal="justify" vertical="center" wrapText="1"/>
      <protection locked="0"/>
    </xf>
    <xf numFmtId="0" fontId="5" fillId="0" borderId="20" xfId="0" applyFont="1" applyBorder="1" applyAlignment="1" applyProtection="1">
      <alignment horizontal="justify" vertical="center" wrapText="1"/>
      <protection locked="0"/>
    </xf>
    <xf numFmtId="0" fontId="15" fillId="6" borderId="1" xfId="0"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Border="1" applyAlignment="1">
      <alignment vertical="center"/>
    </xf>
    <xf numFmtId="0" fontId="5" fillId="0" borderId="1" xfId="0" applyFont="1" applyBorder="1" applyAlignment="1" applyProtection="1">
      <alignment horizontal="justify" vertical="center" wrapText="1"/>
      <protection locked="0"/>
    </xf>
    <xf numFmtId="0" fontId="5" fillId="0" borderId="16" xfId="0" applyFont="1" applyBorder="1" applyAlignment="1" applyProtection="1">
      <alignment horizontal="justify" vertical="center" wrapText="1"/>
      <protection locked="0"/>
    </xf>
    <xf numFmtId="9" fontId="10" fillId="0" borderId="5" xfId="0" applyNumberFormat="1" applyFont="1" applyBorder="1" applyAlignment="1">
      <alignment horizontal="center" vertical="center" wrapText="1"/>
    </xf>
    <xf numFmtId="3" fontId="6" fillId="11" borderId="5" xfId="0" applyNumberFormat="1" applyFont="1" applyFill="1" applyBorder="1" applyAlignment="1">
      <alignment horizontal="center" vertical="center"/>
    </xf>
    <xf numFmtId="3" fontId="6" fillId="0" borderId="5" xfId="0" applyNumberFormat="1" applyFont="1" applyBorder="1" applyAlignment="1">
      <alignment horizontal="center" vertical="center"/>
    </xf>
    <xf numFmtId="0" fontId="3" fillId="0" borderId="5" xfId="0" applyFont="1" applyBorder="1" applyAlignment="1">
      <alignment horizontal="center" vertical="center"/>
    </xf>
    <xf numFmtId="0" fontId="11" fillId="11" borderId="12" xfId="0" applyFont="1" applyFill="1" applyBorder="1" applyAlignment="1">
      <alignment horizontal="center" vertical="center" wrapText="1"/>
    </xf>
    <xf numFmtId="0" fontId="3" fillId="12" borderId="11" xfId="0" applyFont="1" applyFill="1" applyBorder="1" applyAlignment="1">
      <alignment horizontal="justify" vertical="center" wrapText="1"/>
    </xf>
    <xf numFmtId="0" fontId="6" fillId="8" borderId="5" xfId="0" applyFont="1" applyFill="1" applyBorder="1" applyAlignment="1">
      <alignment vertical="center"/>
    </xf>
    <xf numFmtId="0" fontId="6" fillId="8" borderId="11" xfId="0" applyFont="1" applyFill="1" applyBorder="1" applyAlignment="1">
      <alignment vertical="center"/>
    </xf>
    <xf numFmtId="0" fontId="6" fillId="0" borderId="8" xfId="0" applyFont="1" applyBorder="1" applyAlignment="1">
      <alignment vertical="center"/>
    </xf>
    <xf numFmtId="0" fontId="13" fillId="11" borderId="11" xfId="0" applyFont="1" applyFill="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Fill="1" applyBorder="1" applyAlignment="1">
      <alignment horizontal="center" vertical="center"/>
    </xf>
    <xf numFmtId="9" fontId="6" fillId="0" borderId="5" xfId="0" applyNumberFormat="1" applyFont="1" applyFill="1" applyBorder="1" applyAlignment="1">
      <alignment horizontal="center" vertical="center"/>
    </xf>
    <xf numFmtId="9" fontId="6" fillId="0" borderId="12" xfId="0" applyNumberFormat="1" applyFont="1" applyFill="1" applyBorder="1" applyAlignment="1">
      <alignment horizontal="center" vertical="center"/>
    </xf>
    <xf numFmtId="9" fontId="16" fillId="0" borderId="5" xfId="0" applyNumberFormat="1" applyFont="1" applyFill="1" applyBorder="1" applyAlignment="1">
      <alignment horizontal="center" vertical="center"/>
    </xf>
    <xf numFmtId="9" fontId="6" fillId="0" borderId="12" xfId="0" applyNumberFormat="1" applyFont="1" applyBorder="1" applyAlignment="1">
      <alignment horizontal="center" vertical="center"/>
    </xf>
    <xf numFmtId="0" fontId="6" fillId="0" borderId="12" xfId="0" applyFont="1" applyFill="1" applyBorder="1" applyAlignment="1">
      <alignment horizontal="center" vertical="center"/>
    </xf>
    <xf numFmtId="9" fontId="5" fillId="0" borderId="5" xfId="0" applyNumberFormat="1" applyFont="1" applyBorder="1" applyAlignment="1" applyProtection="1">
      <alignment horizontal="center" vertical="center" wrapText="1"/>
      <protection locked="0"/>
    </xf>
    <xf numFmtId="9" fontId="5" fillId="0" borderId="12" xfId="0" applyNumberFormat="1" applyFont="1" applyBorder="1" applyAlignment="1" applyProtection="1">
      <alignment horizontal="center" vertical="center" wrapText="1"/>
      <protection locked="0"/>
    </xf>
    <xf numFmtId="9" fontId="5" fillId="0" borderId="13" xfId="1" applyFont="1" applyBorder="1" applyAlignment="1">
      <alignment horizontal="center" vertical="center" wrapText="1"/>
    </xf>
    <xf numFmtId="0" fontId="20" fillId="0" borderId="12" xfId="10" applyBorder="1" applyAlignment="1" applyProtection="1">
      <alignment horizontal="justify" vertical="center" wrapText="1"/>
      <protection locked="0"/>
    </xf>
    <xf numFmtId="0" fontId="7" fillId="0" borderId="12" xfId="0" applyFont="1" applyBorder="1" applyAlignment="1" applyProtection="1">
      <alignment horizontal="justify" vertical="center" wrapText="1"/>
      <protection locked="0"/>
    </xf>
    <xf numFmtId="0" fontId="28" fillId="0" borderId="5" xfId="1" applyNumberFormat="1" applyFont="1" applyBorder="1" applyAlignment="1">
      <alignment horizontal="center" vertical="center" wrapText="1"/>
    </xf>
    <xf numFmtId="9" fontId="28" fillId="0" borderId="5" xfId="1" applyFont="1" applyBorder="1" applyAlignment="1">
      <alignment horizontal="center" vertical="center" wrapText="1"/>
    </xf>
    <xf numFmtId="9" fontId="29" fillId="0" borderId="12" xfId="0" applyNumberFormat="1" applyFont="1" applyBorder="1" applyAlignment="1" applyProtection="1">
      <alignment horizontal="center" vertical="center" wrapText="1"/>
      <protection locked="0"/>
    </xf>
    <xf numFmtId="0" fontId="28" fillId="0" borderId="5" xfId="0" applyFont="1" applyBorder="1" applyAlignment="1">
      <alignment horizontal="center" vertical="center"/>
    </xf>
    <xf numFmtId="1" fontId="29" fillId="0" borderId="5" xfId="0" applyNumberFormat="1" applyFont="1" applyBorder="1" applyAlignment="1" applyProtection="1">
      <alignment horizontal="center" vertical="center" wrapText="1"/>
      <protection locked="0"/>
    </xf>
    <xf numFmtId="1" fontId="29" fillId="0" borderId="12" xfId="0" applyNumberFormat="1" applyFont="1" applyBorder="1" applyAlignment="1" applyProtection="1">
      <alignment horizontal="center" vertical="center" wrapText="1"/>
      <protection locked="0"/>
    </xf>
    <xf numFmtId="9" fontId="30" fillId="0" borderId="5" xfId="1" applyFont="1" applyBorder="1" applyAlignment="1">
      <alignment horizontal="center" vertical="center" wrapText="1"/>
    </xf>
    <xf numFmtId="9" fontId="30" fillId="0" borderId="12" xfId="1" applyFont="1" applyBorder="1" applyAlignment="1">
      <alignment horizontal="center" vertical="center" wrapText="1"/>
    </xf>
    <xf numFmtId="9" fontId="29" fillId="0" borderId="5" xfId="0" applyNumberFormat="1" applyFont="1" applyBorder="1" applyAlignment="1" applyProtection="1">
      <alignment horizontal="center" vertical="center" wrapText="1"/>
      <protection locked="0"/>
    </xf>
    <xf numFmtId="0" fontId="6" fillId="7" borderId="24" xfId="0" applyFont="1" applyFill="1" applyBorder="1" applyAlignment="1">
      <alignment vertical="center" wrapText="1"/>
    </xf>
    <xf numFmtId="9" fontId="25" fillId="5" borderId="25" xfId="1" applyFont="1" applyFill="1" applyBorder="1" applyAlignment="1">
      <alignment horizontal="center" vertical="center" wrapText="1"/>
    </xf>
    <xf numFmtId="0" fontId="13" fillId="10" borderId="18" xfId="0" applyFont="1" applyFill="1" applyBorder="1" applyAlignment="1">
      <alignment vertical="center" wrapText="1"/>
    </xf>
    <xf numFmtId="0" fontId="21" fillId="0" borderId="1" xfId="0" applyFont="1" applyBorder="1" applyAlignment="1" applyProtection="1">
      <alignment horizontal="justify" vertical="center" wrapText="1"/>
      <protection locked="0"/>
    </xf>
    <xf numFmtId="0" fontId="21" fillId="0" borderId="1"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9" fontId="6" fillId="0" borderId="11" xfId="1" applyFont="1" applyBorder="1" applyAlignment="1" applyProtection="1">
      <alignment horizontal="center" vertical="center" wrapText="1"/>
      <protection locked="0"/>
    </xf>
    <xf numFmtId="9" fontId="6" fillId="0" borderId="11" xfId="0" applyNumberFormat="1" applyFont="1" applyFill="1" applyBorder="1" applyAlignment="1">
      <alignment horizontal="center" vertical="center"/>
    </xf>
    <xf numFmtId="0" fontId="6" fillId="0" borderId="11" xfId="0" applyFont="1" applyFill="1" applyBorder="1" applyAlignment="1">
      <alignment horizontal="center" vertical="center"/>
    </xf>
    <xf numFmtId="9" fontId="5" fillId="0" borderId="11" xfId="0" applyNumberFormat="1" applyFont="1" applyBorder="1" applyAlignment="1" applyProtection="1">
      <alignment horizontal="center" vertical="center" wrapText="1"/>
      <protection locked="0"/>
    </xf>
    <xf numFmtId="9" fontId="28" fillId="0" borderId="11" xfId="1" applyFont="1" applyBorder="1" applyAlignment="1">
      <alignment horizontal="center" vertical="center" wrapText="1"/>
    </xf>
    <xf numFmtId="1" fontId="29" fillId="0" borderId="11" xfId="0" applyNumberFormat="1" applyFont="1" applyBorder="1" applyAlignment="1" applyProtection="1">
      <alignment horizontal="center" vertical="center" wrapText="1"/>
      <protection locked="0"/>
    </xf>
    <xf numFmtId="9" fontId="30" fillId="0" borderId="11" xfId="1" applyFont="1" applyBorder="1" applyAlignment="1">
      <alignment horizontal="center" vertical="center" wrapText="1"/>
    </xf>
    <xf numFmtId="9" fontId="5" fillId="0" borderId="8" xfId="1" applyFont="1" applyBorder="1" applyAlignment="1">
      <alignment horizontal="center" vertical="center" wrapText="1"/>
    </xf>
    <xf numFmtId="0" fontId="16" fillId="0" borderId="18" xfId="0" applyFont="1" applyFill="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13" fillId="11" borderId="5" xfId="0" applyFont="1" applyFill="1" applyBorder="1" applyAlignment="1" applyProtection="1">
      <alignment horizontal="justify" vertical="center" wrapText="1"/>
      <protection locked="0"/>
    </xf>
    <xf numFmtId="0" fontId="13" fillId="15" borderId="5" xfId="0" applyFont="1" applyFill="1" applyBorder="1" applyAlignment="1" applyProtection="1">
      <alignment horizontal="center" vertical="center" wrapText="1"/>
      <protection locked="0"/>
    </xf>
    <xf numFmtId="0" fontId="6" fillId="9" borderId="24" xfId="0" applyFont="1" applyFill="1" applyBorder="1" applyAlignment="1">
      <alignment vertical="center" wrapText="1"/>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6" fillId="0" borderId="12" xfId="0" applyFont="1" applyBorder="1" applyAlignment="1">
      <alignment horizontal="left" vertical="center"/>
    </xf>
    <xf numFmtId="0" fontId="17" fillId="0" borderId="10"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7" xfId="0" applyFont="1" applyBorder="1" applyAlignment="1">
      <alignment horizontal="center" vertical="center"/>
    </xf>
    <xf numFmtId="0" fontId="19" fillId="0" borderId="13" xfId="0" applyFont="1" applyBorder="1" applyAlignment="1">
      <alignment horizontal="center" vertical="center"/>
    </xf>
    <xf numFmtId="0" fontId="6" fillId="0" borderId="7" xfId="0" applyFont="1" applyBorder="1" applyAlignment="1">
      <alignment horizontal="left" vertical="center"/>
    </xf>
    <xf numFmtId="0" fontId="6" fillId="0" borderId="13" xfId="0" applyFont="1" applyBorder="1" applyAlignment="1">
      <alignment horizontal="left" vertical="center"/>
    </xf>
    <xf numFmtId="0" fontId="6" fillId="9" borderId="10"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1" fillId="11" borderId="10" xfId="0" applyFont="1" applyFill="1" applyBorder="1" applyAlignment="1">
      <alignment horizontal="center" vertical="center"/>
    </xf>
    <xf numFmtId="0" fontId="11" fillId="11" borderId="2" xfId="0" applyFont="1" applyFill="1" applyBorder="1" applyAlignment="1">
      <alignment horizontal="center" vertical="center"/>
    </xf>
    <xf numFmtId="0" fontId="11" fillId="11" borderId="3" xfId="0" applyFont="1" applyFill="1" applyBorder="1" applyAlignment="1">
      <alignment horizontal="center" vertical="center"/>
    </xf>
    <xf numFmtId="0" fontId="11" fillId="11" borderId="11"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12" xfId="0" applyFont="1" applyFill="1" applyBorder="1" applyAlignment="1">
      <alignment horizontal="center" vertical="center"/>
    </xf>
    <xf numFmtId="0" fontId="6"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13" borderId="11" xfId="0" applyFont="1" applyFill="1" applyBorder="1" applyAlignment="1">
      <alignment horizontal="center" vertical="center" wrapText="1"/>
    </xf>
    <xf numFmtId="0" fontId="13" fillId="13" borderId="5" xfId="0" applyFont="1" applyFill="1" applyBorder="1" applyAlignment="1">
      <alignment horizontal="center" vertical="center" wrapText="1"/>
    </xf>
    <xf numFmtId="0" fontId="13" fillId="13" borderId="12"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2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3" fillId="10" borderId="18"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5" fillId="6" borderId="22"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1"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12" xfId="0" applyFont="1" applyFill="1" applyBorder="1" applyAlignment="1">
      <alignment horizontal="center" vertical="center"/>
    </xf>
    <xf numFmtId="0" fontId="6" fillId="7" borderId="14"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13" fillId="10" borderId="6" xfId="0"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12" xfId="0" applyFont="1" applyBorder="1" applyAlignment="1">
      <alignment horizontal="center" vertical="center" wrapText="1"/>
    </xf>
    <xf numFmtId="0" fontId="13" fillId="0" borderId="0" xfId="0" applyFont="1" applyAlignment="1">
      <alignment horizontal="center" vertical="center"/>
    </xf>
    <xf numFmtId="0" fontId="6" fillId="11" borderId="10"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11" xfId="0" applyFont="1" applyFill="1" applyBorder="1" applyAlignment="1">
      <alignment horizontal="center" vertical="center"/>
    </xf>
    <xf numFmtId="0" fontId="6" fillId="11" borderId="12" xfId="0" applyFont="1" applyFill="1" applyBorder="1" applyAlignment="1">
      <alignment horizontal="center" vertical="center"/>
    </xf>
    <xf numFmtId="0" fontId="6" fillId="11" borderId="8" xfId="0" applyFont="1" applyFill="1" applyBorder="1" applyAlignment="1">
      <alignment horizontal="center" vertical="center"/>
    </xf>
    <xf numFmtId="0" fontId="6" fillId="11" borderId="13"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3" fillId="11" borderId="10"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3" xfId="0" applyFont="1" applyFill="1" applyBorder="1" applyAlignment="1">
      <alignment horizontal="center" vertical="center"/>
    </xf>
    <xf numFmtId="0" fontId="13" fillId="11" borderId="5" xfId="0" applyFont="1" applyFill="1" applyBorder="1" applyAlignment="1">
      <alignment horizontal="center" vertical="center"/>
    </xf>
    <xf numFmtId="0" fontId="13" fillId="11" borderId="12" xfId="0" applyFont="1" applyFill="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5" xfId="0" applyFont="1" applyBorder="1" applyAlignment="1">
      <alignment horizontal="justify" vertical="center"/>
    </xf>
    <xf numFmtId="0" fontId="6" fillId="0" borderId="12" xfId="0" applyFont="1" applyBorder="1" applyAlignment="1">
      <alignment horizontal="justify" vertical="center"/>
    </xf>
    <xf numFmtId="0" fontId="11" fillId="11" borderId="21" xfId="0" applyFont="1" applyFill="1" applyBorder="1" applyAlignment="1">
      <alignment horizontal="center" vertical="center"/>
    </xf>
    <xf numFmtId="0" fontId="11" fillId="11" borderId="18" xfId="0" applyFont="1" applyFill="1" applyBorder="1" applyAlignment="1">
      <alignment horizontal="center" vertical="center"/>
    </xf>
    <xf numFmtId="0" fontId="11" fillId="11" borderId="10"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1" fillId="11" borderId="5" xfId="0" applyFont="1" applyFill="1" applyBorder="1" applyAlignment="1">
      <alignment horizontal="center" vertical="center" wrapText="1"/>
    </xf>
  </cellXfs>
  <cellStyles count="11">
    <cellStyle name="Amarillo" xfId="2" xr:uid="{00000000-0005-0000-0000-000000000000}"/>
    <cellStyle name="Hipervínculo" xfId="10" builtinId="8"/>
    <cellStyle name="Millares 2" xfId="4" xr:uid="{00000000-0005-0000-0000-000003000000}"/>
    <cellStyle name="Millares 3" xfId="3" xr:uid="{00000000-0005-0000-0000-000004000000}"/>
    <cellStyle name="Normal" xfId="0" builtinId="0"/>
    <cellStyle name="Normal 2" xfId="5" xr:uid="{00000000-0005-0000-0000-000006000000}"/>
    <cellStyle name="Porcentaje" xfId="1" builtinId="5"/>
    <cellStyle name="Porcentaje 2" xfId="6" xr:uid="{00000000-0005-0000-0000-000008000000}"/>
    <cellStyle name="Porcentual 2" xfId="7" xr:uid="{00000000-0005-0000-0000-000009000000}"/>
    <cellStyle name="Rojo" xfId="8" xr:uid="{00000000-0005-0000-0000-00000A000000}"/>
    <cellStyle name="Verde" xfId="9" xr:uid="{00000000-0005-0000-0000-00000B000000}"/>
  </cellStyles>
  <dxfs count="0"/>
  <tableStyles count="0" defaultTableStyle="TableStyleMedium2" defaultPivotStyle="PivotStyleLight16"/>
  <colors>
    <mruColors>
      <color rgb="FFFBE0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obiernobogota-my.sharepoint.com/:f:/g/personal/jeraldyn_tautiva_gobiernobogota_gov_co/EqcOSHkxIIBDmcMOKWJtzi0BiHNiMek2E0GSTo6Wohwlmw?e=aHDVep" TargetMode="External"/><Relationship Id="rId2" Type="http://schemas.openxmlformats.org/officeDocument/2006/relationships/hyperlink" Target="https://gobiernobogota-my.sharepoint.com/:f:/g/personal/jeraldyn_tautiva_gobiernobogota_gov_co/EpriLZRGChRFrqgodb_RO8oBdpg1HntYgJrUCqytR1SS2A?e=9ojT0V" TargetMode="External"/><Relationship Id="rId1" Type="http://schemas.openxmlformats.org/officeDocument/2006/relationships/hyperlink" Target="https://gobiernobogota-my.sharepoint.com/:f:/g/personal/jeraldyn_tautiva_gobiernobogota_gov_co/EqkMIsBJgddMsUuescdK7WABqZ6418mQ_uxHPTl9UTJrhA?e=kGhd2u" TargetMode="External"/><Relationship Id="rId5" Type="http://schemas.openxmlformats.org/officeDocument/2006/relationships/printerSettings" Target="../printerSettings/printerSettings1.bin"/><Relationship Id="rId4" Type="http://schemas.openxmlformats.org/officeDocument/2006/relationships/hyperlink" Target="https://gobiernobogota-my.sharepoint.com/personal/jeraldyn_tautiva_gobiernobogota_gov_co/_layouts/15/onedrive.aspx?FolderCTID=0x0120007897F64A9AC40540B86E99257A29C2CC&amp;id=%2Fpersonal%2Fjeraldyn_tautiva_gobiernobogota_gov_co%2FDocuments%2F1_NC_Planeaci&#243;n%2F2_PLANES%20DE%20ACCI&#211;N%2FPLAN%20DE%20ACCI&#211;N%202020%2FPG%2FSOPORTES_PLANES%20DE%20GESTI&#211;N_2020%2FALCALD&#205;AS%20LOCALES%2F15_AL%20ANTONIO%20NARI&#209;O%2FIV%20TRIMESTRE%2F14%2EOperativos%20espacio%20Publ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2"/>
  <sheetViews>
    <sheetView tabSelected="1" topLeftCell="D44" zoomScale="75" zoomScaleNormal="75" workbookViewId="0">
      <selection activeCell="AS50" sqref="AS50"/>
    </sheetView>
  </sheetViews>
  <sheetFormatPr baseColWidth="10" defaultColWidth="11.453125" defaultRowHeight="14.5" x14ac:dyDescent="0.35"/>
  <cols>
    <col min="1" max="1" width="6.7265625" style="14" customWidth="1"/>
    <col min="2" max="2" width="27.26953125" style="14" customWidth="1"/>
    <col min="3" max="3" width="20.1796875" style="14" customWidth="1"/>
    <col min="4" max="4" width="55.26953125" style="14" customWidth="1"/>
    <col min="5" max="5" width="14.1796875" style="14" customWidth="1"/>
    <col min="6" max="6" width="16" style="14" customWidth="1"/>
    <col min="7" max="7" width="25.26953125" style="14" customWidth="1"/>
    <col min="8" max="8" width="43.1796875" style="14" customWidth="1"/>
    <col min="9" max="9" width="17.81640625" style="44" customWidth="1"/>
    <col min="10" max="10" width="16.26953125" style="14" customWidth="1"/>
    <col min="11" max="11" width="13.453125" style="13" customWidth="1"/>
    <col min="12" max="15" width="11.453125" style="14"/>
    <col min="16" max="16" width="17.7265625" style="14" customWidth="1"/>
    <col min="17" max="17" width="13.7265625" style="14" customWidth="1"/>
    <col min="18" max="18" width="15.453125" style="13" customWidth="1"/>
    <col min="19" max="19" width="16.26953125" style="13" customWidth="1"/>
    <col min="20" max="20" width="20.453125" style="13" customWidth="1"/>
    <col min="21" max="21" width="11.453125" style="14" customWidth="1"/>
    <col min="22" max="22" width="18.7265625" style="13" customWidth="1"/>
    <col min="23" max="24" width="16.453125" style="13" customWidth="1"/>
    <col min="25" max="25" width="50.26953125" style="13" customWidth="1"/>
    <col min="26" max="26" width="16.453125" style="13" customWidth="1"/>
    <col min="27" max="28" width="16.453125" style="80" customWidth="1"/>
    <col min="29" max="29" width="16.453125" style="87" customWidth="1"/>
    <col min="30" max="30" width="77" style="13" customWidth="1"/>
    <col min="31" max="31" width="52.453125" style="13" customWidth="1"/>
    <col min="32" max="33" width="16.453125" style="80" customWidth="1"/>
    <col min="34" max="34" width="16.453125" style="87" customWidth="1"/>
    <col min="35" max="36" width="52.453125" style="13" customWidth="1"/>
    <col min="37" max="37" width="20.1796875" style="13" customWidth="1"/>
    <col min="38" max="38" width="16.453125" style="13" customWidth="1"/>
    <col min="39" max="39" width="22.1796875" style="13" customWidth="1"/>
    <col min="40" max="40" width="69.54296875" style="13" customWidth="1"/>
    <col min="41" max="41" width="46.453125" style="13" customWidth="1"/>
    <col min="42" max="42" width="21.7265625" style="13" customWidth="1"/>
    <col min="43" max="43" width="17.81640625" style="13" customWidth="1"/>
    <col min="44" max="44" width="16.453125" style="13" customWidth="1"/>
    <col min="45" max="45" width="52.453125" style="13" customWidth="1"/>
    <col min="46" max="46" width="58" style="13" customWidth="1"/>
    <col min="47" max="49" width="16.453125" style="13" customWidth="1"/>
    <col min="50" max="16384" width="11.453125" style="14"/>
  </cols>
  <sheetData>
    <row r="1" spans="1:11" ht="22.5" customHeight="1" x14ac:dyDescent="0.35">
      <c r="A1" s="332" t="s">
        <v>0</v>
      </c>
      <c r="B1" s="332"/>
      <c r="C1" s="332"/>
      <c r="D1" s="332"/>
      <c r="E1" s="332"/>
      <c r="F1" s="332"/>
      <c r="G1" s="332"/>
      <c r="H1" s="332"/>
      <c r="I1" s="332"/>
      <c r="J1" s="332"/>
      <c r="K1" s="332"/>
    </row>
    <row r="2" spans="1:11" ht="22.5" customHeight="1" x14ac:dyDescent="0.35">
      <c r="A2" s="332" t="s">
        <v>1</v>
      </c>
      <c r="B2" s="332"/>
      <c r="C2" s="332"/>
      <c r="D2" s="332"/>
      <c r="E2" s="332"/>
      <c r="F2" s="332"/>
      <c r="G2" s="332"/>
      <c r="H2" s="332"/>
      <c r="I2" s="332"/>
      <c r="J2" s="332"/>
      <c r="K2" s="332"/>
    </row>
    <row r="3" spans="1:11" ht="22.5" customHeight="1" thickBot="1" x14ac:dyDescent="0.4">
      <c r="A3" s="332" t="s">
        <v>2</v>
      </c>
      <c r="B3" s="332"/>
      <c r="C3" s="332"/>
      <c r="D3" s="332"/>
      <c r="E3" s="332"/>
      <c r="F3" s="332"/>
      <c r="G3" s="332"/>
      <c r="H3" s="332"/>
      <c r="I3" s="332"/>
      <c r="J3" s="332"/>
      <c r="K3" s="332"/>
    </row>
    <row r="4" spans="1:11" ht="15" thickBot="1" x14ac:dyDescent="0.4">
      <c r="F4" s="341" t="s">
        <v>3</v>
      </c>
      <c r="G4" s="342"/>
      <c r="H4" s="342"/>
      <c r="I4" s="342"/>
      <c r="J4" s="343"/>
    </row>
    <row r="5" spans="1:11" ht="15.75" customHeight="1" x14ac:dyDescent="0.35">
      <c r="A5" s="333" t="s">
        <v>4</v>
      </c>
      <c r="B5" s="334"/>
      <c r="C5" s="339" t="s">
        <v>5</v>
      </c>
      <c r="D5" s="276"/>
      <c r="F5" s="230" t="s">
        <v>6</v>
      </c>
      <c r="G5" s="138" t="s">
        <v>7</v>
      </c>
      <c r="H5" s="344" t="s">
        <v>8</v>
      </c>
      <c r="I5" s="344"/>
      <c r="J5" s="345"/>
    </row>
    <row r="6" spans="1:11" ht="22.5" customHeight="1" x14ac:dyDescent="0.35">
      <c r="A6" s="335"/>
      <c r="B6" s="336"/>
      <c r="C6" s="340"/>
      <c r="D6" s="276"/>
      <c r="F6" s="36">
        <v>1</v>
      </c>
      <c r="G6" s="139" t="s">
        <v>9</v>
      </c>
      <c r="H6" s="346" t="s">
        <v>10</v>
      </c>
      <c r="I6" s="346"/>
      <c r="J6" s="347"/>
    </row>
    <row r="7" spans="1:11" ht="45.75" customHeight="1" x14ac:dyDescent="0.35">
      <c r="A7" s="335"/>
      <c r="B7" s="336"/>
      <c r="C7" s="340"/>
      <c r="D7" s="276"/>
      <c r="F7" s="36">
        <v>2</v>
      </c>
      <c r="G7" s="139" t="s">
        <v>11</v>
      </c>
      <c r="H7" s="348" t="s">
        <v>12</v>
      </c>
      <c r="I7" s="348"/>
      <c r="J7" s="349"/>
    </row>
    <row r="8" spans="1:11" ht="357" customHeight="1" thickBot="1" x14ac:dyDescent="0.4">
      <c r="A8" s="337"/>
      <c r="B8" s="338"/>
      <c r="C8" s="340"/>
      <c r="D8" s="276"/>
      <c r="F8" s="36">
        <v>3</v>
      </c>
      <c r="G8" s="139" t="s">
        <v>13</v>
      </c>
      <c r="H8" s="350" t="s">
        <v>14</v>
      </c>
      <c r="I8" s="351"/>
      <c r="J8" s="352"/>
    </row>
    <row r="9" spans="1:11" ht="210.75" customHeight="1" x14ac:dyDescent="0.35">
      <c r="F9" s="36">
        <v>4</v>
      </c>
      <c r="G9" s="139" t="s">
        <v>15</v>
      </c>
      <c r="H9" s="275" t="s">
        <v>16</v>
      </c>
      <c r="I9" s="276"/>
      <c r="J9" s="277"/>
    </row>
    <row r="10" spans="1:11" ht="54.75" customHeight="1" x14ac:dyDescent="0.35">
      <c r="F10" s="233">
        <v>5</v>
      </c>
      <c r="G10" s="140" t="s">
        <v>17</v>
      </c>
      <c r="H10" s="330" t="s">
        <v>18</v>
      </c>
      <c r="I10" s="330"/>
      <c r="J10" s="331"/>
    </row>
    <row r="11" spans="1:11" ht="198.75" customHeight="1" x14ac:dyDescent="0.35">
      <c r="F11" s="233">
        <v>6</v>
      </c>
      <c r="G11" s="139" t="s">
        <v>19</v>
      </c>
      <c r="H11" s="275" t="s">
        <v>20</v>
      </c>
      <c r="I11" s="276"/>
      <c r="J11" s="277"/>
    </row>
    <row r="12" spans="1:11" ht="360.75" customHeight="1" x14ac:dyDescent="0.35">
      <c r="F12" s="233">
        <v>7</v>
      </c>
      <c r="G12" s="139" t="s">
        <v>21</v>
      </c>
      <c r="H12" s="275" t="s">
        <v>22</v>
      </c>
      <c r="I12" s="276"/>
      <c r="J12" s="277"/>
    </row>
    <row r="13" spans="1:11" ht="42.75" customHeight="1" x14ac:dyDescent="0.35">
      <c r="F13" s="233">
        <v>8</v>
      </c>
      <c r="G13" s="139" t="s">
        <v>23</v>
      </c>
      <c r="H13" s="275" t="s">
        <v>24</v>
      </c>
      <c r="I13" s="276"/>
      <c r="J13" s="277"/>
    </row>
    <row r="14" spans="1:11" ht="50.25" customHeight="1" x14ac:dyDescent="0.35">
      <c r="F14" s="233">
        <v>9</v>
      </c>
      <c r="G14" s="139" t="s">
        <v>25</v>
      </c>
      <c r="H14" s="275" t="s">
        <v>26</v>
      </c>
      <c r="I14" s="276"/>
      <c r="J14" s="277"/>
    </row>
    <row r="15" spans="1:11" ht="18.75" customHeight="1" thickBot="1" x14ac:dyDescent="0.4">
      <c r="F15" s="234">
        <v>10</v>
      </c>
      <c r="G15" s="235" t="s">
        <v>27</v>
      </c>
      <c r="H15" s="286" t="s">
        <v>28</v>
      </c>
      <c r="I15" s="286"/>
      <c r="J15" s="287"/>
    </row>
    <row r="16" spans="1:11" ht="18.75" customHeight="1" thickBot="1" x14ac:dyDescent="0.4"/>
    <row r="17" spans="1:46" ht="18.75" customHeight="1" x14ac:dyDescent="0.35">
      <c r="A17" s="355" t="s">
        <v>29</v>
      </c>
      <c r="B17" s="356"/>
      <c r="C17" s="353" t="s">
        <v>30</v>
      </c>
      <c r="D17" s="294" t="s">
        <v>31</v>
      </c>
      <c r="E17" s="295"/>
      <c r="F17" s="295"/>
      <c r="G17" s="295"/>
      <c r="H17" s="295"/>
      <c r="I17" s="295"/>
      <c r="J17" s="295"/>
      <c r="K17" s="295"/>
      <c r="L17" s="295"/>
      <c r="M17" s="295"/>
      <c r="N17" s="295"/>
      <c r="O17" s="295"/>
      <c r="P17" s="296"/>
      <c r="Q17" s="320" t="s">
        <v>32</v>
      </c>
      <c r="R17" s="321"/>
      <c r="S17" s="321"/>
      <c r="T17" s="322"/>
      <c r="U17" s="326" t="s">
        <v>33</v>
      </c>
      <c r="V17" s="309" t="s">
        <v>34</v>
      </c>
      <c r="W17" s="310"/>
      <c r="X17" s="310"/>
      <c r="Y17" s="310"/>
      <c r="Z17" s="311"/>
      <c r="AA17" s="318" t="s">
        <v>34</v>
      </c>
      <c r="AB17" s="289"/>
      <c r="AC17" s="289"/>
      <c r="AD17" s="289"/>
      <c r="AE17" s="290"/>
      <c r="AF17" s="312" t="s">
        <v>34</v>
      </c>
      <c r="AG17" s="313"/>
      <c r="AH17" s="313"/>
      <c r="AI17" s="313"/>
      <c r="AJ17" s="314"/>
      <c r="AK17" s="288" t="s">
        <v>34</v>
      </c>
      <c r="AL17" s="289"/>
      <c r="AM17" s="289"/>
      <c r="AN17" s="289"/>
      <c r="AO17" s="290"/>
      <c r="AP17" s="300" t="s">
        <v>34</v>
      </c>
      <c r="AQ17" s="301"/>
      <c r="AR17" s="301"/>
      <c r="AS17" s="301"/>
      <c r="AT17" s="302"/>
    </row>
    <row r="18" spans="1:46" ht="21" customHeight="1" x14ac:dyDescent="0.35">
      <c r="A18" s="357"/>
      <c r="B18" s="358"/>
      <c r="C18" s="354"/>
      <c r="D18" s="297"/>
      <c r="E18" s="298"/>
      <c r="F18" s="298"/>
      <c r="G18" s="298"/>
      <c r="H18" s="298"/>
      <c r="I18" s="298"/>
      <c r="J18" s="298"/>
      <c r="K18" s="298"/>
      <c r="L18" s="298"/>
      <c r="M18" s="298"/>
      <c r="N18" s="298"/>
      <c r="O18" s="298"/>
      <c r="P18" s="299"/>
      <c r="Q18" s="323"/>
      <c r="R18" s="324"/>
      <c r="S18" s="324"/>
      <c r="T18" s="325"/>
      <c r="U18" s="327"/>
      <c r="V18" s="306" t="s">
        <v>35</v>
      </c>
      <c r="W18" s="307"/>
      <c r="X18" s="307"/>
      <c r="Y18" s="307"/>
      <c r="Z18" s="308"/>
      <c r="AA18" s="319" t="s">
        <v>36</v>
      </c>
      <c r="AB18" s="292"/>
      <c r="AC18" s="292"/>
      <c r="AD18" s="292"/>
      <c r="AE18" s="293"/>
      <c r="AF18" s="315" t="s">
        <v>37</v>
      </c>
      <c r="AG18" s="316"/>
      <c r="AH18" s="316"/>
      <c r="AI18" s="316"/>
      <c r="AJ18" s="317"/>
      <c r="AK18" s="291" t="s">
        <v>38</v>
      </c>
      <c r="AL18" s="292"/>
      <c r="AM18" s="292"/>
      <c r="AN18" s="292"/>
      <c r="AO18" s="293"/>
      <c r="AP18" s="303" t="s">
        <v>39</v>
      </c>
      <c r="AQ18" s="304"/>
      <c r="AR18" s="304"/>
      <c r="AS18" s="304"/>
      <c r="AT18" s="305"/>
    </row>
    <row r="19" spans="1:46" s="109" customFormat="1" ht="62.25" customHeight="1" x14ac:dyDescent="0.35">
      <c r="A19" s="142" t="s">
        <v>40</v>
      </c>
      <c r="B19" s="143" t="s">
        <v>41</v>
      </c>
      <c r="C19" s="354"/>
      <c r="D19" s="142" t="s">
        <v>42</v>
      </c>
      <c r="E19" s="143" t="s">
        <v>43</v>
      </c>
      <c r="F19" s="143" t="s">
        <v>44</v>
      </c>
      <c r="G19" s="143" t="s">
        <v>45</v>
      </c>
      <c r="H19" s="143" t="s">
        <v>46</v>
      </c>
      <c r="I19" s="143" t="s">
        <v>47</v>
      </c>
      <c r="J19" s="143" t="s">
        <v>48</v>
      </c>
      <c r="K19" s="143" t="s">
        <v>49</v>
      </c>
      <c r="L19" s="143" t="s">
        <v>50</v>
      </c>
      <c r="M19" s="143" t="s">
        <v>51</v>
      </c>
      <c r="N19" s="143" t="s">
        <v>52</v>
      </c>
      <c r="O19" s="143" t="s">
        <v>53</v>
      </c>
      <c r="P19" s="225" t="s">
        <v>54</v>
      </c>
      <c r="Q19" s="216" t="s">
        <v>55</v>
      </c>
      <c r="R19" s="40" t="s">
        <v>56</v>
      </c>
      <c r="S19" s="40" t="s">
        <v>57</v>
      </c>
      <c r="T19" s="41" t="s">
        <v>58</v>
      </c>
      <c r="U19" s="328"/>
      <c r="V19" s="103" t="s">
        <v>59</v>
      </c>
      <c r="W19" s="104" t="s">
        <v>60</v>
      </c>
      <c r="X19" s="134" t="s">
        <v>61</v>
      </c>
      <c r="Y19" s="104" t="s">
        <v>62</v>
      </c>
      <c r="Z19" s="199" t="s">
        <v>63</v>
      </c>
      <c r="AA19" s="193" t="s">
        <v>59</v>
      </c>
      <c r="AB19" s="133" t="s">
        <v>60</v>
      </c>
      <c r="AC19" s="133" t="s">
        <v>61</v>
      </c>
      <c r="AD19" s="133" t="s">
        <v>62</v>
      </c>
      <c r="AE19" s="106" t="s">
        <v>63</v>
      </c>
      <c r="AF19" s="135" t="s">
        <v>59</v>
      </c>
      <c r="AG19" s="136" t="s">
        <v>60</v>
      </c>
      <c r="AH19" s="136" t="s">
        <v>61</v>
      </c>
      <c r="AI19" s="180" t="s">
        <v>62</v>
      </c>
      <c r="AJ19" s="258" t="s">
        <v>63</v>
      </c>
      <c r="AK19" s="86" t="s">
        <v>59</v>
      </c>
      <c r="AL19" s="105" t="s">
        <v>60</v>
      </c>
      <c r="AM19" s="105" t="s">
        <v>61</v>
      </c>
      <c r="AN19" s="105" t="s">
        <v>62</v>
      </c>
      <c r="AO19" s="106" t="s">
        <v>63</v>
      </c>
      <c r="AP19" s="175" t="s">
        <v>45</v>
      </c>
      <c r="AQ19" s="107" t="s">
        <v>59</v>
      </c>
      <c r="AR19" s="107" t="s">
        <v>60</v>
      </c>
      <c r="AS19" s="107" t="s">
        <v>61</v>
      </c>
      <c r="AT19" s="108" t="s">
        <v>64</v>
      </c>
    </row>
    <row r="20" spans="1:46" ht="292.5" customHeight="1" x14ac:dyDescent="0.35">
      <c r="A20" s="36">
        <v>7</v>
      </c>
      <c r="B20" s="12" t="s">
        <v>65</v>
      </c>
      <c r="C20" s="213" t="s">
        <v>66</v>
      </c>
      <c r="D20" s="226" t="s">
        <v>67</v>
      </c>
      <c r="E20" s="221">
        <v>4.2099999999999999E-2</v>
      </c>
      <c r="F20" s="71" t="s">
        <v>68</v>
      </c>
      <c r="G20" s="72" t="s">
        <v>69</v>
      </c>
      <c r="H20" s="72" t="s">
        <v>70</v>
      </c>
      <c r="I20" s="222" t="s">
        <v>71</v>
      </c>
      <c r="J20" s="18" t="s">
        <v>72</v>
      </c>
      <c r="K20" s="21" t="s">
        <v>73</v>
      </c>
      <c r="L20" s="139">
        <v>0</v>
      </c>
      <c r="M20" s="139">
        <v>0</v>
      </c>
      <c r="N20" s="223">
        <v>0</v>
      </c>
      <c r="O20" s="139">
        <v>1</v>
      </c>
      <c r="P20" s="231">
        <v>1</v>
      </c>
      <c r="Q20" s="217" t="s">
        <v>74</v>
      </c>
      <c r="R20" s="12" t="s">
        <v>75</v>
      </c>
      <c r="S20" s="12" t="s">
        <v>76</v>
      </c>
      <c r="T20" s="24" t="s">
        <v>77</v>
      </c>
      <c r="U20" s="209" t="str">
        <f>IF(Q20="EFICACIA","SI","NO")</f>
        <v>SI</v>
      </c>
      <c r="V20" s="81" t="s">
        <v>78</v>
      </c>
      <c r="W20" s="140" t="s">
        <v>78</v>
      </c>
      <c r="X20" s="61" t="s">
        <v>78</v>
      </c>
      <c r="Y20" s="140" t="s">
        <v>78</v>
      </c>
      <c r="Z20" s="232" t="s">
        <v>78</v>
      </c>
      <c r="AA20" s="194" t="s">
        <v>78</v>
      </c>
      <c r="AB20" s="74" t="s">
        <v>78</v>
      </c>
      <c r="AC20" s="75" t="s">
        <v>78</v>
      </c>
      <c r="AD20" s="75" t="s">
        <v>78</v>
      </c>
      <c r="AE20" s="145" t="s">
        <v>78</v>
      </c>
      <c r="AF20" s="144" t="s">
        <v>79</v>
      </c>
      <c r="AG20" s="140" t="s">
        <v>79</v>
      </c>
      <c r="AH20" s="61" t="s">
        <v>79</v>
      </c>
      <c r="AI20" s="140" t="s">
        <v>79</v>
      </c>
      <c r="AJ20" s="93" t="s">
        <v>79</v>
      </c>
      <c r="AK20" s="81">
        <f>O20</f>
        <v>1</v>
      </c>
      <c r="AL20" s="74">
        <v>1</v>
      </c>
      <c r="AM20" s="88">
        <v>1</v>
      </c>
      <c r="AN20" s="65" t="s">
        <v>80</v>
      </c>
      <c r="AO20" s="66" t="s">
        <v>81</v>
      </c>
      <c r="AP20" s="51" t="str">
        <f>G20</f>
        <v>Línea base construida</v>
      </c>
      <c r="AQ20" s="140">
        <v>1</v>
      </c>
      <c r="AR20" s="74">
        <v>1</v>
      </c>
      <c r="AS20" s="88">
        <v>1</v>
      </c>
      <c r="AT20" s="66" t="s">
        <v>80</v>
      </c>
    </row>
    <row r="21" spans="1:46" ht="251.25" customHeight="1" x14ac:dyDescent="0.35">
      <c r="A21" s="36">
        <v>7</v>
      </c>
      <c r="B21" s="12" t="s">
        <v>65</v>
      </c>
      <c r="C21" s="213" t="s">
        <v>66</v>
      </c>
      <c r="D21" s="29" t="s">
        <v>82</v>
      </c>
      <c r="E21" s="221">
        <v>4.2099999999999999E-2</v>
      </c>
      <c r="F21" s="71" t="s">
        <v>68</v>
      </c>
      <c r="G21" s="72" t="s">
        <v>69</v>
      </c>
      <c r="H21" s="72" t="s">
        <v>83</v>
      </c>
      <c r="I21" s="222" t="s">
        <v>71</v>
      </c>
      <c r="J21" s="18" t="s">
        <v>72</v>
      </c>
      <c r="K21" s="21" t="s">
        <v>84</v>
      </c>
      <c r="L21" s="139">
        <v>0</v>
      </c>
      <c r="M21" s="139">
        <v>0</v>
      </c>
      <c r="N21" s="139">
        <v>1</v>
      </c>
      <c r="O21" s="139">
        <v>0</v>
      </c>
      <c r="P21" s="73">
        <v>1</v>
      </c>
      <c r="Q21" s="217" t="s">
        <v>74</v>
      </c>
      <c r="R21" s="12" t="s">
        <v>75</v>
      </c>
      <c r="S21" s="12" t="s">
        <v>76</v>
      </c>
      <c r="T21" s="24" t="s">
        <v>85</v>
      </c>
      <c r="U21" s="209" t="str">
        <f t="shared" ref="U21:U38" si="0">IF(Q21="EFICACIA","SI","NO")</f>
        <v>SI</v>
      </c>
      <c r="V21" s="81" t="s">
        <v>78</v>
      </c>
      <c r="W21" s="140" t="s">
        <v>78</v>
      </c>
      <c r="X21" s="61" t="s">
        <v>78</v>
      </c>
      <c r="Y21" s="140" t="s">
        <v>78</v>
      </c>
      <c r="Z21" s="232" t="s">
        <v>78</v>
      </c>
      <c r="AA21" s="194" t="s">
        <v>78</v>
      </c>
      <c r="AB21" s="74" t="s">
        <v>78</v>
      </c>
      <c r="AC21" s="75" t="s">
        <v>78</v>
      </c>
      <c r="AD21" s="75" t="s">
        <v>78</v>
      </c>
      <c r="AE21" s="145" t="s">
        <v>78</v>
      </c>
      <c r="AF21" s="144">
        <f t="shared" ref="AF21:AF44" si="1">N21</f>
        <v>1</v>
      </c>
      <c r="AG21" s="74">
        <v>1</v>
      </c>
      <c r="AH21" s="76">
        <f>AG21/AF21</f>
        <v>1</v>
      </c>
      <c r="AI21" s="112" t="s">
        <v>86</v>
      </c>
      <c r="AJ21" s="124" t="s">
        <v>87</v>
      </c>
      <c r="AK21" s="95" t="s">
        <v>78</v>
      </c>
      <c r="AL21" s="74" t="s">
        <v>78</v>
      </c>
      <c r="AM21" s="75" t="s">
        <v>78</v>
      </c>
      <c r="AN21" s="74" t="s">
        <v>78</v>
      </c>
      <c r="AO21" s="145" t="s">
        <v>78</v>
      </c>
      <c r="AP21" s="51" t="str">
        <f t="shared" ref="AP21:AP45" si="2">G21</f>
        <v>Línea base construida</v>
      </c>
      <c r="AQ21" s="140">
        <v>1</v>
      </c>
      <c r="AR21" s="140">
        <v>1</v>
      </c>
      <c r="AS21" s="88">
        <v>1</v>
      </c>
      <c r="AT21" s="66" t="s">
        <v>88</v>
      </c>
    </row>
    <row r="22" spans="1:46" ht="317.25" customHeight="1" x14ac:dyDescent="0.35">
      <c r="A22" s="36">
        <v>6</v>
      </c>
      <c r="B22" s="12" t="s">
        <v>89</v>
      </c>
      <c r="C22" s="213" t="s">
        <v>66</v>
      </c>
      <c r="D22" s="29" t="s">
        <v>90</v>
      </c>
      <c r="E22" s="221">
        <v>4.2099999999999999E-2</v>
      </c>
      <c r="F22" s="11" t="s">
        <v>91</v>
      </c>
      <c r="G22" s="2" t="s">
        <v>92</v>
      </c>
      <c r="H22" s="2" t="s">
        <v>93</v>
      </c>
      <c r="I22" s="45" t="s">
        <v>94</v>
      </c>
      <c r="J22" s="18" t="s">
        <v>95</v>
      </c>
      <c r="K22" s="21" t="s">
        <v>96</v>
      </c>
      <c r="L22" s="236">
        <v>0</v>
      </c>
      <c r="M22" s="237">
        <v>1</v>
      </c>
      <c r="N22" s="237">
        <v>1</v>
      </c>
      <c r="O22" s="237">
        <v>1</v>
      </c>
      <c r="P22" s="238">
        <v>1</v>
      </c>
      <c r="Q22" s="217" t="s">
        <v>74</v>
      </c>
      <c r="R22" s="12" t="s">
        <v>97</v>
      </c>
      <c r="S22" s="12" t="s">
        <v>76</v>
      </c>
      <c r="T22" s="24"/>
      <c r="U22" s="209" t="str">
        <f t="shared" si="0"/>
        <v>SI</v>
      </c>
      <c r="V22" s="81" t="s">
        <v>78</v>
      </c>
      <c r="W22" s="140" t="s">
        <v>78</v>
      </c>
      <c r="X22" s="61" t="s">
        <v>78</v>
      </c>
      <c r="Y22" s="140" t="s">
        <v>78</v>
      </c>
      <c r="Z22" s="232" t="s">
        <v>78</v>
      </c>
      <c r="AA22" s="195">
        <v>1</v>
      </c>
      <c r="AB22" s="184">
        <v>1</v>
      </c>
      <c r="AC22" s="185">
        <v>1</v>
      </c>
      <c r="AD22" s="111" t="s">
        <v>98</v>
      </c>
      <c r="AE22" s="190" t="s">
        <v>99</v>
      </c>
      <c r="AF22" s="170">
        <v>1</v>
      </c>
      <c r="AG22" s="127">
        <v>1</v>
      </c>
      <c r="AH22" s="128">
        <v>1</v>
      </c>
      <c r="AI22" s="65" t="s">
        <v>100</v>
      </c>
      <c r="AJ22" s="124" t="s">
        <v>99</v>
      </c>
      <c r="AK22" s="113">
        <v>1</v>
      </c>
      <c r="AL22" s="82">
        <v>1</v>
      </c>
      <c r="AM22" s="88">
        <v>1</v>
      </c>
      <c r="AN22" s="65" t="s">
        <v>101</v>
      </c>
      <c r="AO22" s="66" t="s">
        <v>102</v>
      </c>
      <c r="AP22" s="51" t="str">
        <f t="shared" si="2"/>
        <v xml:space="preserve">Porcentaje de cumplimiento del Plan de Acción para la implementación de los presupuestos participativos </v>
      </c>
      <c r="AQ22" s="147">
        <v>1</v>
      </c>
      <c r="AR22" s="127">
        <v>1</v>
      </c>
      <c r="AS22" s="88">
        <v>1</v>
      </c>
      <c r="AT22" s="24" t="s">
        <v>103</v>
      </c>
    </row>
    <row r="23" spans="1:46" ht="116" x14ac:dyDescent="0.35">
      <c r="A23" s="36">
        <v>6</v>
      </c>
      <c r="B23" s="12" t="s">
        <v>89</v>
      </c>
      <c r="C23" s="213" t="s">
        <v>66</v>
      </c>
      <c r="D23" s="42" t="s">
        <v>104</v>
      </c>
      <c r="E23" s="221">
        <v>4.2099999999999999E-2</v>
      </c>
      <c r="F23" s="11" t="s">
        <v>91</v>
      </c>
      <c r="G23" s="2" t="s">
        <v>105</v>
      </c>
      <c r="H23" s="2" t="s">
        <v>106</v>
      </c>
      <c r="I23" s="46">
        <v>0.68</v>
      </c>
      <c r="J23" s="18" t="s">
        <v>107</v>
      </c>
      <c r="K23" s="21" t="s">
        <v>108</v>
      </c>
      <c r="L23" s="236">
        <v>0</v>
      </c>
      <c r="M23" s="236">
        <v>0</v>
      </c>
      <c r="N23" s="236">
        <v>0</v>
      </c>
      <c r="O23" s="239">
        <v>0.9</v>
      </c>
      <c r="P23" s="238">
        <v>0.9</v>
      </c>
      <c r="Q23" s="217" t="s">
        <v>74</v>
      </c>
      <c r="R23" s="12" t="s">
        <v>109</v>
      </c>
      <c r="S23" s="12" t="s">
        <v>76</v>
      </c>
      <c r="T23" s="24"/>
      <c r="U23" s="209" t="str">
        <f t="shared" si="0"/>
        <v>SI</v>
      </c>
      <c r="V23" s="81" t="s">
        <v>78</v>
      </c>
      <c r="W23" s="140" t="s">
        <v>78</v>
      </c>
      <c r="X23" s="61" t="s">
        <v>78</v>
      </c>
      <c r="Y23" s="140" t="s">
        <v>78</v>
      </c>
      <c r="Z23" s="232" t="s">
        <v>78</v>
      </c>
      <c r="AA23" s="194" t="s">
        <v>78</v>
      </c>
      <c r="AB23" s="74" t="s">
        <v>78</v>
      </c>
      <c r="AC23" s="75" t="s">
        <v>78</v>
      </c>
      <c r="AD23" s="75" t="s">
        <v>78</v>
      </c>
      <c r="AE23" s="145" t="s">
        <v>78</v>
      </c>
      <c r="AF23" s="144" t="s">
        <v>79</v>
      </c>
      <c r="AG23" s="140" t="s">
        <v>79</v>
      </c>
      <c r="AH23" s="61" t="s">
        <v>79</v>
      </c>
      <c r="AI23" s="140" t="s">
        <v>79</v>
      </c>
      <c r="AJ23" s="93" t="s">
        <v>79</v>
      </c>
      <c r="AK23" s="96">
        <f t="shared" ref="AK23:AK34" si="3">O23</f>
        <v>0.9</v>
      </c>
      <c r="AL23" s="148"/>
      <c r="AM23" s="273"/>
      <c r="AN23" s="65" t="s">
        <v>110</v>
      </c>
      <c r="AO23" s="24" t="s">
        <v>109</v>
      </c>
      <c r="AP23" s="51" t="str">
        <f t="shared" si="2"/>
        <v xml:space="preserve">Porcentaje de cumplimiento físico acumulado del Plan de Desarrollo Local </v>
      </c>
      <c r="AQ23" s="148"/>
      <c r="AR23" s="148"/>
      <c r="AS23" s="149"/>
      <c r="AT23" s="24" t="s">
        <v>111</v>
      </c>
    </row>
    <row r="24" spans="1:46" ht="145" x14ac:dyDescent="0.35">
      <c r="A24" s="36">
        <v>6</v>
      </c>
      <c r="B24" s="12" t="s">
        <v>89</v>
      </c>
      <c r="C24" s="213" t="s">
        <v>112</v>
      </c>
      <c r="D24" s="30" t="s">
        <v>113</v>
      </c>
      <c r="E24" s="221">
        <v>4.2099999999999999E-2</v>
      </c>
      <c r="F24" s="11" t="s">
        <v>68</v>
      </c>
      <c r="G24" s="2" t="s">
        <v>114</v>
      </c>
      <c r="H24" s="2" t="s">
        <v>115</v>
      </c>
      <c r="I24" s="47" t="s">
        <v>116</v>
      </c>
      <c r="J24" s="18" t="s">
        <v>107</v>
      </c>
      <c r="K24" s="21" t="s">
        <v>117</v>
      </c>
      <c r="L24" s="236">
        <v>0</v>
      </c>
      <c r="M24" s="237">
        <v>0.2</v>
      </c>
      <c r="N24" s="236">
        <v>0</v>
      </c>
      <c r="O24" s="237">
        <v>0.92</v>
      </c>
      <c r="P24" s="238">
        <v>0.92</v>
      </c>
      <c r="Q24" s="217" t="s">
        <v>74</v>
      </c>
      <c r="R24" s="12" t="s">
        <v>118</v>
      </c>
      <c r="S24" s="12" t="s">
        <v>119</v>
      </c>
      <c r="T24" s="24"/>
      <c r="U24" s="209" t="str">
        <f t="shared" si="0"/>
        <v>SI</v>
      </c>
      <c r="V24" s="81" t="s">
        <v>78</v>
      </c>
      <c r="W24" s="140" t="s">
        <v>78</v>
      </c>
      <c r="X24" s="61" t="s">
        <v>78</v>
      </c>
      <c r="Y24" s="140" t="s">
        <v>78</v>
      </c>
      <c r="Z24" s="232" t="s">
        <v>78</v>
      </c>
      <c r="AA24" s="77">
        <f t="shared" ref="AA24:AC37" si="4">M24</f>
        <v>0.2</v>
      </c>
      <c r="AB24" s="186">
        <v>0.2586</v>
      </c>
      <c r="AC24" s="76">
        <v>1</v>
      </c>
      <c r="AD24" s="112" t="s">
        <v>120</v>
      </c>
      <c r="AE24" s="66" t="s">
        <v>121</v>
      </c>
      <c r="AF24" s="144" t="s">
        <v>79</v>
      </c>
      <c r="AG24" s="140" t="s">
        <v>79</v>
      </c>
      <c r="AH24" s="61" t="s">
        <v>79</v>
      </c>
      <c r="AI24" s="140" t="s">
        <v>79</v>
      </c>
      <c r="AJ24" s="93" t="s">
        <v>79</v>
      </c>
      <c r="AK24" s="262">
        <f t="shared" si="3"/>
        <v>0.92</v>
      </c>
      <c r="AL24" s="74" t="s">
        <v>122</v>
      </c>
      <c r="AM24" s="88">
        <v>1</v>
      </c>
      <c r="AN24" s="65" t="s">
        <v>123</v>
      </c>
      <c r="AO24" s="24" t="s">
        <v>118</v>
      </c>
      <c r="AP24" s="51" t="str">
        <f t="shared" si="2"/>
        <v>Porcentaje de compromiso del presupuesto de inversión directa de la vigencia 2020</v>
      </c>
      <c r="AQ24" s="82">
        <v>0.92</v>
      </c>
      <c r="AR24" s="74" t="s">
        <v>122</v>
      </c>
      <c r="AS24" s="88">
        <v>1</v>
      </c>
      <c r="AT24" s="66" t="s">
        <v>123</v>
      </c>
    </row>
    <row r="25" spans="1:46" ht="100.5" customHeight="1" x14ac:dyDescent="0.35">
      <c r="A25" s="36">
        <v>6</v>
      </c>
      <c r="B25" s="12" t="s">
        <v>89</v>
      </c>
      <c r="C25" s="213" t="s">
        <v>112</v>
      </c>
      <c r="D25" s="30" t="s">
        <v>124</v>
      </c>
      <c r="E25" s="221">
        <v>4.2099999999999999E-2</v>
      </c>
      <c r="F25" s="11" t="s">
        <v>68</v>
      </c>
      <c r="G25" s="2" t="s">
        <v>125</v>
      </c>
      <c r="H25" s="2" t="s">
        <v>126</v>
      </c>
      <c r="I25" s="48">
        <v>0.29820000000000002</v>
      </c>
      <c r="J25" s="18" t="s">
        <v>107</v>
      </c>
      <c r="K25" s="21" t="s">
        <v>127</v>
      </c>
      <c r="L25" s="236">
        <v>0</v>
      </c>
      <c r="M25" s="236">
        <v>0</v>
      </c>
      <c r="N25" s="236">
        <v>0</v>
      </c>
      <c r="O25" s="237">
        <v>0.4</v>
      </c>
      <c r="P25" s="238">
        <v>0.4</v>
      </c>
      <c r="Q25" s="217" t="s">
        <v>74</v>
      </c>
      <c r="R25" s="12" t="s">
        <v>118</v>
      </c>
      <c r="S25" s="12" t="s">
        <v>119</v>
      </c>
      <c r="T25" s="24"/>
      <c r="U25" s="209" t="str">
        <f t="shared" si="0"/>
        <v>SI</v>
      </c>
      <c r="V25" s="81" t="s">
        <v>78</v>
      </c>
      <c r="W25" s="140" t="s">
        <v>78</v>
      </c>
      <c r="X25" s="61" t="s">
        <v>78</v>
      </c>
      <c r="Y25" s="140" t="s">
        <v>78</v>
      </c>
      <c r="Z25" s="232" t="s">
        <v>78</v>
      </c>
      <c r="AA25" s="194" t="s">
        <v>78</v>
      </c>
      <c r="AB25" s="74" t="s">
        <v>78</v>
      </c>
      <c r="AC25" s="75" t="s">
        <v>78</v>
      </c>
      <c r="AD25" s="75" t="s">
        <v>78</v>
      </c>
      <c r="AE25" s="145" t="s">
        <v>78</v>
      </c>
      <c r="AF25" s="144" t="s">
        <v>79</v>
      </c>
      <c r="AG25" s="140" t="s">
        <v>79</v>
      </c>
      <c r="AH25" s="61" t="s">
        <v>79</v>
      </c>
      <c r="AI25" s="140" t="s">
        <v>79</v>
      </c>
      <c r="AJ25" s="93" t="s">
        <v>79</v>
      </c>
      <c r="AK25" s="96">
        <f t="shared" si="3"/>
        <v>0.4</v>
      </c>
      <c r="AL25" s="82">
        <v>0.41</v>
      </c>
      <c r="AM25" s="88">
        <v>1</v>
      </c>
      <c r="AN25" s="65" t="s">
        <v>128</v>
      </c>
      <c r="AO25" s="24" t="s">
        <v>118</v>
      </c>
      <c r="AP25" s="51" t="str">
        <f t="shared" si="2"/>
        <v>Porcentaje de Giros de la Vigencia 2019</v>
      </c>
      <c r="AQ25" s="127">
        <v>0.4</v>
      </c>
      <c r="AR25" s="82">
        <v>0.41</v>
      </c>
      <c r="AS25" s="88">
        <v>1</v>
      </c>
      <c r="AT25" s="66" t="s">
        <v>128</v>
      </c>
    </row>
    <row r="26" spans="1:46" ht="116" x14ac:dyDescent="0.35">
      <c r="A26" s="36">
        <v>6</v>
      </c>
      <c r="B26" s="12" t="s">
        <v>89</v>
      </c>
      <c r="C26" s="213" t="s">
        <v>112</v>
      </c>
      <c r="D26" s="30" t="s">
        <v>129</v>
      </c>
      <c r="E26" s="221">
        <v>4.2099999999999999E-2</v>
      </c>
      <c r="F26" s="11" t="s">
        <v>68</v>
      </c>
      <c r="G26" s="2" t="s">
        <v>130</v>
      </c>
      <c r="H26" s="2" t="s">
        <v>131</v>
      </c>
      <c r="I26" s="48">
        <v>0.79690000000000005</v>
      </c>
      <c r="J26" s="18" t="s">
        <v>107</v>
      </c>
      <c r="K26" s="21" t="s">
        <v>132</v>
      </c>
      <c r="L26" s="236">
        <v>0</v>
      </c>
      <c r="M26" s="236">
        <v>0</v>
      </c>
      <c r="N26" s="236">
        <v>0</v>
      </c>
      <c r="O26" s="237">
        <v>0.6</v>
      </c>
      <c r="P26" s="238">
        <v>0.6</v>
      </c>
      <c r="Q26" s="217" t="s">
        <v>74</v>
      </c>
      <c r="R26" s="12" t="s">
        <v>118</v>
      </c>
      <c r="S26" s="12" t="s">
        <v>119</v>
      </c>
      <c r="T26" s="24"/>
      <c r="U26" s="209" t="str">
        <f t="shared" si="0"/>
        <v>SI</v>
      </c>
      <c r="V26" s="81" t="s">
        <v>78</v>
      </c>
      <c r="W26" s="140" t="s">
        <v>78</v>
      </c>
      <c r="X26" s="61" t="s">
        <v>78</v>
      </c>
      <c r="Y26" s="140" t="s">
        <v>78</v>
      </c>
      <c r="Z26" s="232" t="s">
        <v>78</v>
      </c>
      <c r="AA26" s="194" t="s">
        <v>78</v>
      </c>
      <c r="AB26" s="74" t="s">
        <v>78</v>
      </c>
      <c r="AC26" s="75" t="s">
        <v>78</v>
      </c>
      <c r="AD26" s="75" t="s">
        <v>78</v>
      </c>
      <c r="AE26" s="145" t="s">
        <v>78</v>
      </c>
      <c r="AF26" s="144" t="s">
        <v>79</v>
      </c>
      <c r="AG26" s="140" t="s">
        <v>79</v>
      </c>
      <c r="AH26" s="61" t="s">
        <v>79</v>
      </c>
      <c r="AI26" s="140" t="s">
        <v>79</v>
      </c>
      <c r="AJ26" s="93" t="s">
        <v>79</v>
      </c>
      <c r="AK26" s="96">
        <f t="shared" si="3"/>
        <v>0.6</v>
      </c>
      <c r="AL26" s="74" t="s">
        <v>133</v>
      </c>
      <c r="AM26" s="76">
        <f>36.4/60</f>
        <v>0.60666666666666669</v>
      </c>
      <c r="AN26" s="65" t="s">
        <v>134</v>
      </c>
      <c r="AO26" s="24" t="s">
        <v>118</v>
      </c>
      <c r="AP26" s="51" t="str">
        <f t="shared" si="2"/>
        <v>Porcentaje de Giros de Obligaciones por Pagar 2019 y anteriores</v>
      </c>
      <c r="AQ26" s="127">
        <v>0.6</v>
      </c>
      <c r="AR26" s="74" t="s">
        <v>133</v>
      </c>
      <c r="AS26" s="76">
        <f>36.4/60</f>
        <v>0.60666666666666669</v>
      </c>
      <c r="AT26" s="66" t="s">
        <v>134</v>
      </c>
    </row>
    <row r="27" spans="1:46" ht="116" x14ac:dyDescent="0.35">
      <c r="A27" s="36">
        <v>6</v>
      </c>
      <c r="B27" s="12" t="s">
        <v>89</v>
      </c>
      <c r="C27" s="213" t="s">
        <v>112</v>
      </c>
      <c r="D27" s="31" t="s">
        <v>135</v>
      </c>
      <c r="E27" s="221">
        <v>4.2099999999999999E-2</v>
      </c>
      <c r="F27" s="11" t="s">
        <v>68</v>
      </c>
      <c r="G27" s="2" t="s">
        <v>136</v>
      </c>
      <c r="H27" s="2" t="s">
        <v>137</v>
      </c>
      <c r="I27" s="48">
        <v>0.44490000000000002</v>
      </c>
      <c r="J27" s="18" t="s">
        <v>107</v>
      </c>
      <c r="K27" s="21" t="s">
        <v>138</v>
      </c>
      <c r="L27" s="236">
        <v>0</v>
      </c>
      <c r="M27" s="236">
        <v>0</v>
      </c>
      <c r="N27" s="236">
        <v>0</v>
      </c>
      <c r="O27" s="237">
        <v>0.7</v>
      </c>
      <c r="P27" s="238">
        <v>0.7</v>
      </c>
      <c r="Q27" s="217" t="s">
        <v>74</v>
      </c>
      <c r="R27" s="12" t="s">
        <v>118</v>
      </c>
      <c r="S27" s="12" t="s">
        <v>119</v>
      </c>
      <c r="T27" s="24"/>
      <c r="U27" s="209" t="str">
        <f t="shared" si="0"/>
        <v>SI</v>
      </c>
      <c r="V27" s="81" t="s">
        <v>78</v>
      </c>
      <c r="W27" s="140" t="s">
        <v>78</v>
      </c>
      <c r="X27" s="61" t="s">
        <v>78</v>
      </c>
      <c r="Y27" s="140" t="s">
        <v>78</v>
      </c>
      <c r="Z27" s="232" t="s">
        <v>78</v>
      </c>
      <c r="AA27" s="194" t="s">
        <v>78</v>
      </c>
      <c r="AB27" s="74" t="s">
        <v>78</v>
      </c>
      <c r="AC27" s="75" t="s">
        <v>78</v>
      </c>
      <c r="AD27" s="75" t="s">
        <v>78</v>
      </c>
      <c r="AE27" s="145" t="s">
        <v>78</v>
      </c>
      <c r="AF27" s="144" t="s">
        <v>79</v>
      </c>
      <c r="AG27" s="140" t="s">
        <v>79</v>
      </c>
      <c r="AH27" s="61" t="s">
        <v>79</v>
      </c>
      <c r="AI27" s="140" t="s">
        <v>79</v>
      </c>
      <c r="AJ27" s="93" t="s">
        <v>79</v>
      </c>
      <c r="AK27" s="96">
        <f t="shared" si="3"/>
        <v>0.7</v>
      </c>
      <c r="AL27" s="74" t="s">
        <v>139</v>
      </c>
      <c r="AM27" s="76">
        <f>50.28/70</f>
        <v>0.71828571428571431</v>
      </c>
      <c r="AN27" s="65" t="s">
        <v>140</v>
      </c>
      <c r="AO27" s="24" t="s">
        <v>118</v>
      </c>
      <c r="AP27" s="51" t="str">
        <f t="shared" si="2"/>
        <v xml:space="preserve">Porcentaje de Giros de Obligaciones por Pagar </v>
      </c>
      <c r="AQ27" s="127">
        <v>0.7</v>
      </c>
      <c r="AR27" s="74" t="s">
        <v>139</v>
      </c>
      <c r="AS27" s="76">
        <f>50.28/70</f>
        <v>0.71828571428571431</v>
      </c>
      <c r="AT27" s="66" t="s">
        <v>140</v>
      </c>
    </row>
    <row r="28" spans="1:46" ht="381" customHeight="1" x14ac:dyDescent="0.35">
      <c r="A28" s="36">
        <v>6</v>
      </c>
      <c r="B28" s="12" t="s">
        <v>89</v>
      </c>
      <c r="C28" s="213" t="s">
        <v>112</v>
      </c>
      <c r="D28" s="30" t="s">
        <v>141</v>
      </c>
      <c r="E28" s="221">
        <v>4.2099999999999999E-2</v>
      </c>
      <c r="F28" s="11" t="s">
        <v>91</v>
      </c>
      <c r="G28" s="2" t="s">
        <v>142</v>
      </c>
      <c r="H28" s="20" t="s">
        <v>93</v>
      </c>
      <c r="I28" s="45" t="s">
        <v>94</v>
      </c>
      <c r="J28" s="18" t="s">
        <v>95</v>
      </c>
      <c r="K28" s="21" t="s">
        <v>96</v>
      </c>
      <c r="L28" s="237">
        <v>0</v>
      </c>
      <c r="M28" s="237">
        <v>1</v>
      </c>
      <c r="N28" s="237">
        <v>1</v>
      </c>
      <c r="O28" s="237">
        <v>1</v>
      </c>
      <c r="P28" s="238">
        <v>1</v>
      </c>
      <c r="Q28" s="217" t="s">
        <v>74</v>
      </c>
      <c r="R28" s="12" t="s">
        <v>143</v>
      </c>
      <c r="S28" s="43" t="s">
        <v>144</v>
      </c>
      <c r="T28" s="24"/>
      <c r="U28" s="209" t="str">
        <f t="shared" si="0"/>
        <v>SI</v>
      </c>
      <c r="V28" s="81" t="s">
        <v>78</v>
      </c>
      <c r="W28" s="140" t="s">
        <v>78</v>
      </c>
      <c r="X28" s="61" t="s">
        <v>78</v>
      </c>
      <c r="Y28" s="140" t="s">
        <v>78</v>
      </c>
      <c r="Z28" s="232" t="s">
        <v>78</v>
      </c>
      <c r="AA28" s="77">
        <f t="shared" si="4"/>
        <v>1</v>
      </c>
      <c r="AB28" s="6">
        <f t="shared" si="4"/>
        <v>1</v>
      </c>
      <c r="AC28" s="52">
        <f t="shared" si="4"/>
        <v>1</v>
      </c>
      <c r="AD28" s="65" t="s">
        <v>145</v>
      </c>
      <c r="AE28" s="66" t="s">
        <v>146</v>
      </c>
      <c r="AF28" s="77">
        <f t="shared" si="1"/>
        <v>1</v>
      </c>
      <c r="AG28" s="114">
        <v>0.5</v>
      </c>
      <c r="AH28" s="76">
        <f>AG28/AF28</f>
        <v>0.5</v>
      </c>
      <c r="AI28" s="65" t="s">
        <v>147</v>
      </c>
      <c r="AJ28" s="124" t="s">
        <v>146</v>
      </c>
      <c r="AK28" s="178">
        <v>1</v>
      </c>
      <c r="AL28" s="147">
        <v>1</v>
      </c>
      <c r="AM28" s="150">
        <v>1</v>
      </c>
      <c r="AN28" s="169" t="s">
        <v>148</v>
      </c>
      <c r="AO28" s="146" t="s">
        <v>146</v>
      </c>
      <c r="AP28" s="51" t="str">
        <f t="shared" si="2"/>
        <v>Porcentaje de ejecución del SIPSE local</v>
      </c>
      <c r="AQ28" s="147">
        <v>1</v>
      </c>
      <c r="AR28" s="147">
        <v>1</v>
      </c>
      <c r="AS28" s="150">
        <v>1</v>
      </c>
      <c r="AT28" s="151" t="s">
        <v>149</v>
      </c>
    </row>
    <row r="29" spans="1:46" ht="116" x14ac:dyDescent="0.35">
      <c r="A29" s="36">
        <v>6</v>
      </c>
      <c r="B29" s="12" t="s">
        <v>89</v>
      </c>
      <c r="C29" s="213" t="s">
        <v>112</v>
      </c>
      <c r="D29" s="30" t="s">
        <v>150</v>
      </c>
      <c r="E29" s="221">
        <v>4.2099999999999999E-2</v>
      </c>
      <c r="F29" s="11" t="s">
        <v>68</v>
      </c>
      <c r="G29" s="2" t="s">
        <v>151</v>
      </c>
      <c r="H29" s="20" t="s">
        <v>93</v>
      </c>
      <c r="I29" s="45" t="s">
        <v>94</v>
      </c>
      <c r="J29" s="18" t="s">
        <v>95</v>
      </c>
      <c r="K29" s="21" t="s">
        <v>96</v>
      </c>
      <c r="L29" s="237">
        <v>0</v>
      </c>
      <c r="M29" s="237">
        <v>1</v>
      </c>
      <c r="N29" s="237">
        <v>1</v>
      </c>
      <c r="O29" s="237">
        <v>1</v>
      </c>
      <c r="P29" s="238">
        <v>1</v>
      </c>
      <c r="Q29" s="217" t="s">
        <v>74</v>
      </c>
      <c r="R29" s="12" t="s">
        <v>152</v>
      </c>
      <c r="S29" s="12" t="s">
        <v>153</v>
      </c>
      <c r="T29" s="24"/>
      <c r="U29" s="209" t="str">
        <f t="shared" si="0"/>
        <v>SI</v>
      </c>
      <c r="V29" s="81" t="s">
        <v>154</v>
      </c>
      <c r="W29" s="140" t="s">
        <v>154</v>
      </c>
      <c r="X29" s="61" t="s">
        <v>154</v>
      </c>
      <c r="Y29" s="140" t="s">
        <v>154</v>
      </c>
      <c r="Z29" s="232" t="s">
        <v>154</v>
      </c>
      <c r="AA29" s="77">
        <f t="shared" ref="AA29" si="5">M29</f>
        <v>1</v>
      </c>
      <c r="AB29" s="6">
        <f t="shared" ref="AB29" si="6">N29</f>
        <v>1</v>
      </c>
      <c r="AC29" s="52">
        <f t="shared" ref="AC29" si="7">O29</f>
        <v>1</v>
      </c>
      <c r="AD29" s="65" t="s">
        <v>155</v>
      </c>
      <c r="AE29" s="66" t="s">
        <v>99</v>
      </c>
      <c r="AF29" s="144">
        <f t="shared" si="1"/>
        <v>1</v>
      </c>
      <c r="AG29" s="74">
        <v>0</v>
      </c>
      <c r="AH29" s="88">
        <f>AG29/AF29</f>
        <v>0</v>
      </c>
      <c r="AI29" s="65" t="s">
        <v>156</v>
      </c>
      <c r="AJ29" s="124" t="s">
        <v>157</v>
      </c>
      <c r="AK29" s="113">
        <v>1</v>
      </c>
      <c r="AL29" s="127">
        <v>0</v>
      </c>
      <c r="AM29" s="88">
        <v>0</v>
      </c>
      <c r="AN29" s="112" t="s">
        <v>158</v>
      </c>
      <c r="AO29" s="145" t="s">
        <v>71</v>
      </c>
      <c r="AP29" s="51" t="str">
        <f t="shared" si="2"/>
        <v>Porcentaje de avance acumulado en el cumplimiento del Plan de Sostenibilidad contable programado</v>
      </c>
      <c r="AQ29" s="127">
        <v>0</v>
      </c>
      <c r="AR29" s="127">
        <v>0</v>
      </c>
      <c r="AS29" s="128">
        <v>0</v>
      </c>
      <c r="AT29" s="151" t="s">
        <v>158</v>
      </c>
    </row>
    <row r="30" spans="1:46" ht="96.75" customHeight="1" x14ac:dyDescent="0.35">
      <c r="A30" s="36">
        <v>7</v>
      </c>
      <c r="B30" s="12" t="s">
        <v>65</v>
      </c>
      <c r="C30" s="213" t="s">
        <v>112</v>
      </c>
      <c r="D30" s="30" t="s">
        <v>159</v>
      </c>
      <c r="E30" s="221">
        <v>4.2099999999999999E-2</v>
      </c>
      <c r="F30" s="11" t="s">
        <v>68</v>
      </c>
      <c r="G30" s="2" t="s">
        <v>160</v>
      </c>
      <c r="H30" s="20" t="s">
        <v>161</v>
      </c>
      <c r="I30" s="45" t="s">
        <v>94</v>
      </c>
      <c r="J30" s="18" t="s">
        <v>95</v>
      </c>
      <c r="K30" s="21" t="s">
        <v>108</v>
      </c>
      <c r="L30" s="177">
        <v>0</v>
      </c>
      <c r="M30" s="177">
        <v>0</v>
      </c>
      <c r="N30" s="177">
        <v>0</v>
      </c>
      <c r="O30" s="177">
        <v>1</v>
      </c>
      <c r="P30" s="240">
        <v>1</v>
      </c>
      <c r="Q30" s="218" t="s">
        <v>74</v>
      </c>
      <c r="R30" s="12" t="s">
        <v>162</v>
      </c>
      <c r="S30" s="12" t="s">
        <v>163</v>
      </c>
      <c r="T30" s="24" t="s">
        <v>164</v>
      </c>
      <c r="U30" s="210"/>
      <c r="V30" s="23" t="s">
        <v>78</v>
      </c>
      <c r="W30" s="12" t="s">
        <v>78</v>
      </c>
      <c r="X30" s="92" t="s">
        <v>78</v>
      </c>
      <c r="Y30" s="12" t="s">
        <v>78</v>
      </c>
      <c r="Z30" s="24" t="s">
        <v>78</v>
      </c>
      <c r="AA30" s="144" t="s">
        <v>78</v>
      </c>
      <c r="AB30" s="61" t="s">
        <v>78</v>
      </c>
      <c r="AC30" s="61" t="s">
        <v>78</v>
      </c>
      <c r="AD30" s="12" t="s">
        <v>78</v>
      </c>
      <c r="AE30" s="24" t="s">
        <v>78</v>
      </c>
      <c r="AF30" s="144" t="s">
        <v>79</v>
      </c>
      <c r="AG30" s="140" t="s">
        <v>79</v>
      </c>
      <c r="AH30" s="61" t="s">
        <v>79</v>
      </c>
      <c r="AI30" s="140" t="s">
        <v>79</v>
      </c>
      <c r="AJ30" s="93" t="s">
        <v>79</v>
      </c>
      <c r="AK30" s="113">
        <v>1</v>
      </c>
      <c r="AL30" s="127">
        <v>0</v>
      </c>
      <c r="AM30" s="88">
        <v>0</v>
      </c>
      <c r="AN30" s="171" t="s">
        <v>165</v>
      </c>
      <c r="AO30" s="232" t="s">
        <v>71</v>
      </c>
      <c r="AP30" s="51" t="str">
        <f t="shared" si="2"/>
        <v>Porcentaje de cumplimiento bateria de indicadores de transparencia</v>
      </c>
      <c r="AQ30" s="127">
        <v>1</v>
      </c>
      <c r="AR30" s="127">
        <v>0</v>
      </c>
      <c r="AS30" s="128">
        <v>0</v>
      </c>
      <c r="AT30" s="152" t="s">
        <v>165</v>
      </c>
    </row>
    <row r="31" spans="1:46" ht="72.5" x14ac:dyDescent="0.35">
      <c r="A31" s="36">
        <v>7</v>
      </c>
      <c r="B31" s="12" t="s">
        <v>65</v>
      </c>
      <c r="C31" s="213" t="s">
        <v>166</v>
      </c>
      <c r="D31" s="30" t="s">
        <v>167</v>
      </c>
      <c r="E31" s="221">
        <v>4.2099999999999999E-2</v>
      </c>
      <c r="F31" s="11" t="s">
        <v>68</v>
      </c>
      <c r="G31" s="2" t="s">
        <v>168</v>
      </c>
      <c r="H31" s="2" t="s">
        <v>169</v>
      </c>
      <c r="I31" s="45">
        <v>45</v>
      </c>
      <c r="J31" s="18" t="s">
        <v>107</v>
      </c>
      <c r="K31" s="21" t="s">
        <v>170</v>
      </c>
      <c r="L31" s="237">
        <v>0.25</v>
      </c>
      <c r="M31" s="237">
        <v>0.5</v>
      </c>
      <c r="N31" s="237">
        <v>0.75</v>
      </c>
      <c r="O31" s="237">
        <v>1</v>
      </c>
      <c r="P31" s="238">
        <v>1</v>
      </c>
      <c r="Q31" s="217" t="s">
        <v>74</v>
      </c>
      <c r="R31" s="12" t="s">
        <v>171</v>
      </c>
      <c r="S31" s="12" t="s">
        <v>172</v>
      </c>
      <c r="T31" s="24"/>
      <c r="U31" s="209" t="str">
        <f t="shared" si="0"/>
        <v>SI</v>
      </c>
      <c r="V31" s="96">
        <f t="shared" ref="V31:V44" si="8">L31</f>
        <v>0.25</v>
      </c>
      <c r="W31" s="6">
        <v>0.22</v>
      </c>
      <c r="X31" s="52">
        <f>W31/V31</f>
        <v>0.88</v>
      </c>
      <c r="Y31" s="12" t="s">
        <v>173</v>
      </c>
      <c r="Z31" s="24" t="s">
        <v>174</v>
      </c>
      <c r="AA31" s="77">
        <f t="shared" si="4"/>
        <v>0.5</v>
      </c>
      <c r="AB31" s="82">
        <v>0.87</v>
      </c>
      <c r="AC31" s="88">
        <v>1</v>
      </c>
      <c r="AD31" s="65" t="s">
        <v>175</v>
      </c>
      <c r="AE31" s="66" t="s">
        <v>174</v>
      </c>
      <c r="AF31" s="77">
        <f t="shared" si="1"/>
        <v>0.75</v>
      </c>
      <c r="AG31" s="82">
        <v>1.87</v>
      </c>
      <c r="AH31" s="76">
        <v>1</v>
      </c>
      <c r="AI31" s="65" t="s">
        <v>176</v>
      </c>
      <c r="AJ31" s="123" t="s">
        <v>174</v>
      </c>
      <c r="AK31" s="113">
        <v>1</v>
      </c>
      <c r="AL31" s="153">
        <f>41/43</f>
        <v>0.95348837209302328</v>
      </c>
      <c r="AM31" s="88">
        <f>AL31/AK31</f>
        <v>0.95348837209302328</v>
      </c>
      <c r="AN31" s="171" t="s">
        <v>177</v>
      </c>
      <c r="AO31" s="145" t="s">
        <v>174</v>
      </c>
      <c r="AP31" s="51" t="str">
        <f t="shared" si="2"/>
        <v>Respuesta a los requerimiento de los ciudadanos</v>
      </c>
      <c r="AQ31" s="127">
        <v>1</v>
      </c>
      <c r="AR31" s="127">
        <v>0.95</v>
      </c>
      <c r="AS31" s="128">
        <v>0.95</v>
      </c>
      <c r="AT31" s="152" t="s">
        <v>177</v>
      </c>
    </row>
    <row r="32" spans="1:46" ht="299.25" customHeight="1" x14ac:dyDescent="0.35">
      <c r="A32" s="36">
        <v>1</v>
      </c>
      <c r="B32" s="12" t="s">
        <v>178</v>
      </c>
      <c r="C32" s="213" t="s">
        <v>179</v>
      </c>
      <c r="D32" s="31" t="s">
        <v>180</v>
      </c>
      <c r="E32" s="221">
        <v>4.2099999999999999E-2</v>
      </c>
      <c r="F32" s="11" t="s">
        <v>68</v>
      </c>
      <c r="G32" s="2" t="s">
        <v>181</v>
      </c>
      <c r="H32" s="2" t="s">
        <v>182</v>
      </c>
      <c r="I32" s="45">
        <v>43</v>
      </c>
      <c r="J32" s="18" t="s">
        <v>72</v>
      </c>
      <c r="K32" s="21" t="s">
        <v>183</v>
      </c>
      <c r="L32" s="236">
        <v>6</v>
      </c>
      <c r="M32" s="236">
        <v>12</v>
      </c>
      <c r="N32" s="236">
        <v>12</v>
      </c>
      <c r="O32" s="236">
        <v>12</v>
      </c>
      <c r="P32" s="241">
        <f t="shared" ref="P32:P38" si="9">L32+M32+N32+O32</f>
        <v>42</v>
      </c>
      <c r="Q32" s="217" t="s">
        <v>74</v>
      </c>
      <c r="R32" s="12" t="s">
        <v>184</v>
      </c>
      <c r="S32" s="12" t="s">
        <v>185</v>
      </c>
      <c r="T32" s="24"/>
      <c r="U32" s="209" t="str">
        <f t="shared" si="0"/>
        <v>SI</v>
      </c>
      <c r="V32" s="81">
        <f t="shared" si="8"/>
        <v>6</v>
      </c>
      <c r="W32" s="140">
        <v>6</v>
      </c>
      <c r="X32" s="52">
        <f>W32/V32</f>
        <v>1</v>
      </c>
      <c r="Y32" s="141" t="s">
        <v>186</v>
      </c>
      <c r="Z32" s="200" t="s">
        <v>187</v>
      </c>
      <c r="AA32" s="196">
        <f t="shared" si="4"/>
        <v>12</v>
      </c>
      <c r="AB32" s="187">
        <v>12</v>
      </c>
      <c r="AC32" s="110">
        <f>AB32/AA32</f>
        <v>1</v>
      </c>
      <c r="AD32" s="65" t="s">
        <v>186</v>
      </c>
      <c r="AE32" s="66" t="s">
        <v>188</v>
      </c>
      <c r="AF32" s="144">
        <f t="shared" si="1"/>
        <v>12</v>
      </c>
      <c r="AG32" s="74">
        <v>14</v>
      </c>
      <c r="AH32" s="76">
        <v>1</v>
      </c>
      <c r="AI32" s="65" t="s">
        <v>189</v>
      </c>
      <c r="AJ32" s="172" t="s">
        <v>190</v>
      </c>
      <c r="AK32" s="81">
        <f t="shared" si="3"/>
        <v>12</v>
      </c>
      <c r="AL32" s="74">
        <v>52</v>
      </c>
      <c r="AM32" s="88">
        <v>1</v>
      </c>
      <c r="AN32" s="65" t="s">
        <v>191</v>
      </c>
      <c r="AO32" s="245" t="s">
        <v>192</v>
      </c>
      <c r="AP32" s="51" t="str">
        <f t="shared" si="2"/>
        <v>Acciones de control a las actuaciones de IVC control en materia actividad económica</v>
      </c>
      <c r="AQ32" s="140">
        <v>42</v>
      </c>
      <c r="AR32" s="140">
        <f>W32+AB32+AG32+AL32</f>
        <v>84</v>
      </c>
      <c r="AS32" s="128">
        <v>1</v>
      </c>
      <c r="AT32" s="152" t="s">
        <v>193</v>
      </c>
    </row>
    <row r="33" spans="1:46" ht="145" x14ac:dyDescent="0.35">
      <c r="A33" s="36">
        <v>1</v>
      </c>
      <c r="B33" s="12" t="s">
        <v>178</v>
      </c>
      <c r="C33" s="213" t="s">
        <v>179</v>
      </c>
      <c r="D33" s="31" t="s">
        <v>194</v>
      </c>
      <c r="E33" s="221">
        <v>4.2099999999999999E-2</v>
      </c>
      <c r="F33" s="11" t="s">
        <v>68</v>
      </c>
      <c r="G33" s="2" t="s">
        <v>195</v>
      </c>
      <c r="H33" s="2" t="s">
        <v>196</v>
      </c>
      <c r="I33" s="45">
        <v>33</v>
      </c>
      <c r="J33" s="18" t="s">
        <v>72</v>
      </c>
      <c r="K33" s="21" t="s">
        <v>183</v>
      </c>
      <c r="L33" s="236">
        <v>6</v>
      </c>
      <c r="M33" s="236">
        <v>6</v>
      </c>
      <c r="N33" s="236">
        <v>6</v>
      </c>
      <c r="O33" s="236">
        <v>6</v>
      </c>
      <c r="P33" s="241">
        <f t="shared" ref="P33:P34" si="10">L33+M33+N33+O33</f>
        <v>24</v>
      </c>
      <c r="Q33" s="217" t="s">
        <v>74</v>
      </c>
      <c r="R33" s="12" t="s">
        <v>184</v>
      </c>
      <c r="S33" s="12" t="s">
        <v>185</v>
      </c>
      <c r="T33" s="24"/>
      <c r="U33" s="209" t="str">
        <f t="shared" si="0"/>
        <v>SI</v>
      </c>
      <c r="V33" s="81">
        <f t="shared" ref="V33" si="11">L33</f>
        <v>6</v>
      </c>
      <c r="W33" s="140">
        <v>6</v>
      </c>
      <c r="X33" s="52">
        <f t="shared" ref="X33:X34" si="12">W33/V33</f>
        <v>1</v>
      </c>
      <c r="Y33" s="141" t="s">
        <v>186</v>
      </c>
      <c r="Z33" s="200" t="s">
        <v>197</v>
      </c>
      <c r="AA33" s="196">
        <f t="shared" ref="AA33" si="13">M33</f>
        <v>6</v>
      </c>
      <c r="AB33" s="78">
        <v>6</v>
      </c>
      <c r="AC33" s="76">
        <f t="shared" ref="AC33:AC34" si="14">AB33/AA33</f>
        <v>1</v>
      </c>
      <c r="AD33" s="65" t="s">
        <v>186</v>
      </c>
      <c r="AE33" s="151" t="s">
        <v>188</v>
      </c>
      <c r="AF33" s="144">
        <f t="shared" si="1"/>
        <v>6</v>
      </c>
      <c r="AG33" s="74">
        <v>0</v>
      </c>
      <c r="AH33" s="76">
        <f>AG33/AF33</f>
        <v>0</v>
      </c>
      <c r="AI33" s="65" t="s">
        <v>198</v>
      </c>
      <c r="AJ33" s="123" t="s">
        <v>71</v>
      </c>
      <c r="AK33" s="81">
        <f t="shared" ref="AK33" si="15">O33</f>
        <v>6</v>
      </c>
      <c r="AL33" s="74">
        <v>6</v>
      </c>
      <c r="AM33" s="88">
        <v>1</v>
      </c>
      <c r="AN33" s="65" t="s">
        <v>199</v>
      </c>
      <c r="AO33" s="246" t="s">
        <v>200</v>
      </c>
      <c r="AP33" s="51" t="str">
        <f t="shared" ref="AP33" si="16">G33</f>
        <v>Acciones de control a las actuaciones de IVC control en materia de  integridad del espacio publico.</v>
      </c>
      <c r="AQ33" s="140">
        <v>24</v>
      </c>
      <c r="AR33" s="140">
        <f>W33+AB33+AG33+AL33</f>
        <v>18</v>
      </c>
      <c r="AS33" s="128">
        <f>18/24</f>
        <v>0.75</v>
      </c>
      <c r="AT33" s="152" t="s">
        <v>201</v>
      </c>
    </row>
    <row r="34" spans="1:46" ht="159.5" x14ac:dyDescent="0.35">
      <c r="A34" s="36">
        <v>1</v>
      </c>
      <c r="B34" s="12" t="s">
        <v>178</v>
      </c>
      <c r="C34" s="213" t="s">
        <v>179</v>
      </c>
      <c r="D34" s="31" t="s">
        <v>202</v>
      </c>
      <c r="E34" s="221">
        <v>4.2099999999999999E-2</v>
      </c>
      <c r="F34" s="11" t="s">
        <v>68</v>
      </c>
      <c r="G34" s="2" t="s">
        <v>203</v>
      </c>
      <c r="H34" s="2" t="s">
        <v>204</v>
      </c>
      <c r="I34" s="45">
        <v>31</v>
      </c>
      <c r="J34" s="18" t="s">
        <v>72</v>
      </c>
      <c r="K34" s="21" t="s">
        <v>183</v>
      </c>
      <c r="L34" s="236">
        <v>6</v>
      </c>
      <c r="M34" s="236">
        <v>6</v>
      </c>
      <c r="N34" s="236">
        <v>6</v>
      </c>
      <c r="O34" s="236">
        <v>6</v>
      </c>
      <c r="P34" s="241">
        <f t="shared" si="10"/>
        <v>24</v>
      </c>
      <c r="Q34" s="217" t="s">
        <v>74</v>
      </c>
      <c r="R34" s="12" t="s">
        <v>184</v>
      </c>
      <c r="S34" s="12" t="s">
        <v>185</v>
      </c>
      <c r="T34" s="24"/>
      <c r="U34" s="209" t="str">
        <f t="shared" si="0"/>
        <v>SI</v>
      </c>
      <c r="V34" s="81">
        <f t="shared" si="8"/>
        <v>6</v>
      </c>
      <c r="W34" s="140">
        <v>6</v>
      </c>
      <c r="X34" s="52">
        <f t="shared" si="12"/>
        <v>1</v>
      </c>
      <c r="Y34" s="141" t="s">
        <v>186</v>
      </c>
      <c r="Z34" s="200" t="s">
        <v>205</v>
      </c>
      <c r="AA34" s="196">
        <f t="shared" si="4"/>
        <v>6</v>
      </c>
      <c r="AB34" s="187">
        <v>0</v>
      </c>
      <c r="AC34" s="110">
        <f t="shared" si="14"/>
        <v>0</v>
      </c>
      <c r="AD34" s="111" t="s">
        <v>206</v>
      </c>
      <c r="AE34" s="191" t="s">
        <v>71</v>
      </c>
      <c r="AF34" s="144">
        <f t="shared" si="1"/>
        <v>6</v>
      </c>
      <c r="AG34" s="74">
        <v>0</v>
      </c>
      <c r="AH34" s="88">
        <v>0</v>
      </c>
      <c r="AI34" s="65" t="s">
        <v>207</v>
      </c>
      <c r="AJ34" s="123" t="s">
        <v>71</v>
      </c>
      <c r="AK34" s="81">
        <f t="shared" si="3"/>
        <v>6</v>
      </c>
      <c r="AL34" s="74">
        <v>12</v>
      </c>
      <c r="AM34" s="88">
        <v>1</v>
      </c>
      <c r="AN34" s="65" t="s">
        <v>208</v>
      </c>
      <c r="AO34" s="66" t="s">
        <v>209</v>
      </c>
      <c r="AP34" s="51" t="str">
        <f t="shared" si="2"/>
        <v>Acciones de control  en materia de obras y urbanismo</v>
      </c>
      <c r="AQ34" s="140">
        <v>24</v>
      </c>
      <c r="AR34" s="140">
        <f>W34+AB34+AG34+AL34</f>
        <v>18</v>
      </c>
      <c r="AS34" s="128">
        <f>18/24</f>
        <v>0.75</v>
      </c>
      <c r="AT34" s="152" t="s">
        <v>210</v>
      </c>
    </row>
    <row r="35" spans="1:46" ht="102.75" customHeight="1" x14ac:dyDescent="0.35">
      <c r="A35" s="36">
        <v>1</v>
      </c>
      <c r="B35" s="12" t="s">
        <v>178</v>
      </c>
      <c r="C35" s="213" t="s">
        <v>179</v>
      </c>
      <c r="D35" s="30" t="s">
        <v>211</v>
      </c>
      <c r="E35" s="221">
        <v>4.2099999999999999E-2</v>
      </c>
      <c r="F35" s="11" t="s">
        <v>68</v>
      </c>
      <c r="G35" s="2" t="s">
        <v>212</v>
      </c>
      <c r="H35" s="2" t="s">
        <v>213</v>
      </c>
      <c r="I35" s="70">
        <v>23.53</v>
      </c>
      <c r="J35" s="18" t="s">
        <v>72</v>
      </c>
      <c r="K35" s="21" t="s">
        <v>214</v>
      </c>
      <c r="L35" s="237">
        <v>0</v>
      </c>
      <c r="M35" s="237">
        <v>0.15</v>
      </c>
      <c r="N35" s="237">
        <v>0.16</v>
      </c>
      <c r="O35" s="237">
        <v>0.17</v>
      </c>
      <c r="P35" s="238">
        <v>0.17</v>
      </c>
      <c r="Q35" s="217" t="s">
        <v>74</v>
      </c>
      <c r="R35" s="12" t="s">
        <v>215</v>
      </c>
      <c r="S35" s="12" t="s">
        <v>185</v>
      </c>
      <c r="T35" s="24"/>
      <c r="U35" s="209" t="str">
        <f t="shared" si="0"/>
        <v>SI</v>
      </c>
      <c r="V35" s="201" t="s">
        <v>154</v>
      </c>
      <c r="W35" s="62" t="s">
        <v>154</v>
      </c>
      <c r="X35" s="64" t="s">
        <v>154</v>
      </c>
      <c r="Y35" s="62" t="s">
        <v>154</v>
      </c>
      <c r="Z35" s="202" t="s">
        <v>154</v>
      </c>
      <c r="AA35" s="197">
        <f t="shared" si="4"/>
        <v>0.15</v>
      </c>
      <c r="AB35" s="79">
        <v>1.7299999999999999E-2</v>
      </c>
      <c r="AC35" s="76">
        <f>AB35/AA35</f>
        <v>0.11533333333333333</v>
      </c>
      <c r="AD35" s="65" t="s">
        <v>216</v>
      </c>
      <c r="AE35" s="66" t="s">
        <v>217</v>
      </c>
      <c r="AF35" s="77">
        <f t="shared" si="1"/>
        <v>0.16</v>
      </c>
      <c r="AG35" s="115">
        <v>3.4799999999999998E-2</v>
      </c>
      <c r="AH35" s="118">
        <f>AG35/AF35</f>
        <v>0.21749999999999997</v>
      </c>
      <c r="AI35" s="65" t="s">
        <v>218</v>
      </c>
      <c r="AJ35" s="123" t="s">
        <v>217</v>
      </c>
      <c r="AK35" s="263">
        <v>0.17</v>
      </c>
      <c r="AL35" s="153">
        <v>0.86</v>
      </c>
      <c r="AM35" s="154">
        <v>1</v>
      </c>
      <c r="AN35" s="65" t="s">
        <v>219</v>
      </c>
      <c r="AO35" s="24" t="s">
        <v>220</v>
      </c>
      <c r="AP35" s="51" t="str">
        <f t="shared" si="2"/>
        <v xml:space="preserve">Porcentaje de expedientes de policía con impulso procesal </v>
      </c>
      <c r="AQ35" s="237">
        <v>0.17</v>
      </c>
      <c r="AR35" s="153">
        <v>0.86</v>
      </c>
      <c r="AS35" s="154">
        <v>1</v>
      </c>
      <c r="AT35" s="24" t="s">
        <v>221</v>
      </c>
    </row>
    <row r="36" spans="1:46" ht="87" x14ac:dyDescent="0.35">
      <c r="A36" s="36">
        <v>1</v>
      </c>
      <c r="B36" s="12" t="s">
        <v>178</v>
      </c>
      <c r="C36" s="213" t="s">
        <v>179</v>
      </c>
      <c r="D36" s="30" t="s">
        <v>222</v>
      </c>
      <c r="E36" s="221">
        <v>4.2099999999999999E-2</v>
      </c>
      <c r="F36" s="11" t="s">
        <v>68</v>
      </c>
      <c r="G36" s="2" t="s">
        <v>223</v>
      </c>
      <c r="H36" s="2" t="s">
        <v>224</v>
      </c>
      <c r="I36" s="70">
        <v>23.53</v>
      </c>
      <c r="J36" s="18" t="s">
        <v>72</v>
      </c>
      <c r="K36" s="21" t="s">
        <v>225</v>
      </c>
      <c r="L36" s="237">
        <v>0.05</v>
      </c>
      <c r="M36" s="237">
        <v>0.05</v>
      </c>
      <c r="N36" s="237">
        <v>0.01</v>
      </c>
      <c r="O36" s="237">
        <v>0.01</v>
      </c>
      <c r="P36" s="238">
        <v>0.12</v>
      </c>
      <c r="Q36" s="217" t="s">
        <v>74</v>
      </c>
      <c r="R36" s="12" t="s">
        <v>215</v>
      </c>
      <c r="S36" s="12" t="s">
        <v>185</v>
      </c>
      <c r="T36" s="24"/>
      <c r="U36" s="209" t="str">
        <f t="shared" si="0"/>
        <v>SI</v>
      </c>
      <c r="V36" s="201">
        <f t="shared" si="8"/>
        <v>0.05</v>
      </c>
      <c r="W36" s="57">
        <v>0.1119</v>
      </c>
      <c r="X36" s="58">
        <v>1</v>
      </c>
      <c r="Y36" s="59" t="s">
        <v>226</v>
      </c>
      <c r="Z36" s="203" t="s">
        <v>227</v>
      </c>
      <c r="AA36" s="197">
        <f t="shared" si="4"/>
        <v>0.05</v>
      </c>
      <c r="AB36" s="79">
        <v>1.12E-2</v>
      </c>
      <c r="AC36" s="76">
        <f>AB36/AA36</f>
        <v>0.22399999999999998</v>
      </c>
      <c r="AD36" s="65" t="s">
        <v>228</v>
      </c>
      <c r="AE36" s="66" t="s">
        <v>217</v>
      </c>
      <c r="AF36" s="77">
        <f t="shared" si="1"/>
        <v>0.01</v>
      </c>
      <c r="AG36" s="115">
        <v>4.7000000000000002E-3</v>
      </c>
      <c r="AH36" s="118">
        <f>AG36/AF36</f>
        <v>0.47000000000000003</v>
      </c>
      <c r="AI36" s="65" t="s">
        <v>229</v>
      </c>
      <c r="AJ36" s="123" t="s">
        <v>217</v>
      </c>
      <c r="AK36" s="263">
        <v>0.01</v>
      </c>
      <c r="AL36" s="153">
        <v>1</v>
      </c>
      <c r="AM36" s="154">
        <v>1</v>
      </c>
      <c r="AN36" s="65" t="s">
        <v>230</v>
      </c>
      <c r="AO36" s="24" t="s">
        <v>220</v>
      </c>
      <c r="AP36" s="51" t="str">
        <f t="shared" si="2"/>
        <v>Porcentaje de expedientes de policía con fallo de fondo</v>
      </c>
      <c r="AQ36" s="237">
        <v>0.12</v>
      </c>
      <c r="AR36" s="127">
        <v>1</v>
      </c>
      <c r="AS36" s="155">
        <v>1</v>
      </c>
      <c r="AT36" s="24" t="s">
        <v>231</v>
      </c>
    </row>
    <row r="37" spans="1:46" ht="87" x14ac:dyDescent="0.35">
      <c r="A37" s="36">
        <v>1</v>
      </c>
      <c r="B37" s="12" t="s">
        <v>178</v>
      </c>
      <c r="C37" s="213" t="s">
        <v>179</v>
      </c>
      <c r="D37" s="31" t="s">
        <v>232</v>
      </c>
      <c r="E37" s="221">
        <v>4.2099999999999999E-2</v>
      </c>
      <c r="F37" s="11" t="s">
        <v>68</v>
      </c>
      <c r="G37" s="2" t="s">
        <v>233</v>
      </c>
      <c r="H37" s="1" t="s">
        <v>234</v>
      </c>
      <c r="I37" s="45">
        <v>240</v>
      </c>
      <c r="J37" s="18" t="s">
        <v>72</v>
      </c>
      <c r="K37" s="21" t="s">
        <v>235</v>
      </c>
      <c r="L37" s="236">
        <v>0</v>
      </c>
      <c r="M37" s="236">
        <v>40</v>
      </c>
      <c r="N37" s="236">
        <v>40</v>
      </c>
      <c r="O37" s="236">
        <v>36</v>
      </c>
      <c r="P37" s="241">
        <f t="shared" si="9"/>
        <v>116</v>
      </c>
      <c r="Q37" s="217" t="s">
        <v>74</v>
      </c>
      <c r="R37" s="12" t="s">
        <v>215</v>
      </c>
      <c r="S37" s="12" t="s">
        <v>185</v>
      </c>
      <c r="T37" s="24"/>
      <c r="U37" s="209" t="str">
        <f t="shared" si="0"/>
        <v>SI</v>
      </c>
      <c r="V37" s="81" t="s">
        <v>78</v>
      </c>
      <c r="W37" s="140">
        <v>21</v>
      </c>
      <c r="X37" s="61" t="s">
        <v>78</v>
      </c>
      <c r="Y37" s="140" t="s">
        <v>236</v>
      </c>
      <c r="Z37" s="232" t="s">
        <v>227</v>
      </c>
      <c r="AA37" s="196">
        <f t="shared" si="4"/>
        <v>40</v>
      </c>
      <c r="AB37" s="78">
        <v>7</v>
      </c>
      <c r="AC37" s="89">
        <f>AB37/AA37</f>
        <v>0.17499999999999999</v>
      </c>
      <c r="AD37" s="65" t="s">
        <v>237</v>
      </c>
      <c r="AE37" s="66" t="s">
        <v>217</v>
      </c>
      <c r="AF37" s="144">
        <f t="shared" si="1"/>
        <v>40</v>
      </c>
      <c r="AG37" s="74">
        <v>3</v>
      </c>
      <c r="AH37" s="76">
        <f>AG37/AF37</f>
        <v>7.4999999999999997E-2</v>
      </c>
      <c r="AI37" s="65" t="s">
        <v>238</v>
      </c>
      <c r="AJ37" s="123" t="s">
        <v>217</v>
      </c>
      <c r="AK37" s="264">
        <v>36</v>
      </c>
      <c r="AL37" s="167">
        <v>37</v>
      </c>
      <c r="AM37" s="154">
        <v>1</v>
      </c>
      <c r="AN37" s="168" t="s">
        <v>239</v>
      </c>
      <c r="AO37" s="24" t="s">
        <v>220</v>
      </c>
      <c r="AP37" s="51" t="str">
        <f t="shared" si="2"/>
        <v>Actuaciones administrativas terminadas (Archivadas)</v>
      </c>
      <c r="AQ37" s="236">
        <v>116</v>
      </c>
      <c r="AR37" s="140">
        <f>W37+AB37+AG37+AL37</f>
        <v>68</v>
      </c>
      <c r="AS37" s="128">
        <v>0.59</v>
      </c>
      <c r="AT37" s="24" t="s">
        <v>240</v>
      </c>
    </row>
    <row r="38" spans="1:46" ht="87" x14ac:dyDescent="0.35">
      <c r="A38" s="36">
        <v>1</v>
      </c>
      <c r="B38" s="12" t="s">
        <v>178</v>
      </c>
      <c r="C38" s="213" t="s">
        <v>179</v>
      </c>
      <c r="D38" s="30" t="s">
        <v>241</v>
      </c>
      <c r="E38" s="221">
        <v>4.2099999999999999E-2</v>
      </c>
      <c r="F38" s="224" t="s">
        <v>68</v>
      </c>
      <c r="G38" s="2" t="s">
        <v>242</v>
      </c>
      <c r="H38" s="1" t="s">
        <v>243</v>
      </c>
      <c r="I38" s="45" t="s">
        <v>94</v>
      </c>
      <c r="J38" s="18" t="s">
        <v>72</v>
      </c>
      <c r="K38" s="21" t="s">
        <v>242</v>
      </c>
      <c r="L38" s="236">
        <v>0</v>
      </c>
      <c r="M38" s="236">
        <v>0</v>
      </c>
      <c r="N38" s="236">
        <v>31</v>
      </c>
      <c r="O38" s="236">
        <v>62</v>
      </c>
      <c r="P38" s="241">
        <f t="shared" si="9"/>
        <v>93</v>
      </c>
      <c r="Q38" s="217" t="s">
        <v>74</v>
      </c>
      <c r="R38" s="12" t="s">
        <v>215</v>
      </c>
      <c r="S38" s="12" t="s">
        <v>185</v>
      </c>
      <c r="T38" s="24"/>
      <c r="U38" s="209" t="str">
        <f t="shared" si="0"/>
        <v>SI</v>
      </c>
      <c r="V38" s="81" t="s">
        <v>78</v>
      </c>
      <c r="W38" s="140">
        <v>8</v>
      </c>
      <c r="X38" s="61" t="s">
        <v>78</v>
      </c>
      <c r="Y38" s="140" t="s">
        <v>244</v>
      </c>
      <c r="Z38" s="232" t="s">
        <v>227</v>
      </c>
      <c r="AA38" s="144" t="s">
        <v>78</v>
      </c>
      <c r="AB38" s="140" t="s">
        <v>78</v>
      </c>
      <c r="AC38" s="61" t="s">
        <v>78</v>
      </c>
      <c r="AD38" s="140" t="s">
        <v>78</v>
      </c>
      <c r="AE38" s="232" t="s">
        <v>78</v>
      </c>
      <c r="AF38" s="144">
        <f t="shared" si="1"/>
        <v>31</v>
      </c>
      <c r="AG38" s="116">
        <v>5</v>
      </c>
      <c r="AH38" s="119">
        <f>AG38/AF38</f>
        <v>0.16129032258064516</v>
      </c>
      <c r="AI38" s="117" t="s">
        <v>245</v>
      </c>
      <c r="AJ38" s="270" t="s">
        <v>217</v>
      </c>
      <c r="AK38" s="264">
        <v>62</v>
      </c>
      <c r="AL38" s="167">
        <v>47</v>
      </c>
      <c r="AM38" s="154">
        <f>47/62</f>
        <v>0.75806451612903225</v>
      </c>
      <c r="AN38" s="65" t="s">
        <v>246</v>
      </c>
      <c r="AO38" s="24" t="s">
        <v>220</v>
      </c>
      <c r="AP38" s="51" t="str">
        <f t="shared" si="2"/>
        <v>Actuaciones administrativas terminadas  hasta la primera instancia</v>
      </c>
      <c r="AQ38" s="236">
        <v>93</v>
      </c>
      <c r="AR38" s="140">
        <v>61</v>
      </c>
      <c r="AS38" s="128">
        <f>AR38/AQ38</f>
        <v>0.65591397849462363</v>
      </c>
      <c r="AT38" s="24" t="s">
        <v>247</v>
      </c>
    </row>
    <row r="39" spans="1:46" ht="24" customHeight="1" x14ac:dyDescent="0.35">
      <c r="A39" s="228"/>
      <c r="B39" s="227"/>
      <c r="C39" s="174"/>
      <c r="D39" s="32" t="s">
        <v>248</v>
      </c>
      <c r="E39" s="19">
        <f>SUM(E20:E38)</f>
        <v>0.79990000000000028</v>
      </c>
      <c r="F39" s="15"/>
      <c r="G39" s="15"/>
      <c r="H39" s="15"/>
      <c r="I39" s="45"/>
      <c r="J39" s="15"/>
      <c r="K39" s="22"/>
      <c r="L39" s="45"/>
      <c r="M39" s="45"/>
      <c r="N39" s="45"/>
      <c r="O39" s="45"/>
      <c r="P39" s="137"/>
      <c r="Q39" s="181"/>
      <c r="R39" s="22"/>
      <c r="S39" s="22"/>
      <c r="T39" s="26"/>
      <c r="U39" s="211"/>
      <c r="V39" s="25"/>
      <c r="W39" s="22"/>
      <c r="X39" s="53"/>
      <c r="Y39" s="22"/>
      <c r="Z39" s="26"/>
      <c r="AA39" s="198"/>
      <c r="AB39" s="188"/>
      <c r="AC39" s="189"/>
      <c r="AD39" s="67"/>
      <c r="AE39" s="68"/>
      <c r="AF39" s="181"/>
      <c r="AG39" s="15"/>
      <c r="AH39" s="15"/>
      <c r="AI39" s="15"/>
      <c r="AJ39" s="174"/>
      <c r="AK39" s="179"/>
      <c r="AL39" s="67"/>
      <c r="AM39" s="272"/>
      <c r="AN39" s="67"/>
      <c r="AO39" s="68"/>
      <c r="AP39" s="176">
        <f t="shared" si="2"/>
        <v>0</v>
      </c>
      <c r="AQ39" s="67"/>
      <c r="AR39" s="67"/>
      <c r="AS39" s="272"/>
      <c r="AT39" s="68"/>
    </row>
    <row r="40" spans="1:46" ht="159.5" x14ac:dyDescent="0.35">
      <c r="A40" s="36"/>
      <c r="B40" s="4" t="s">
        <v>249</v>
      </c>
      <c r="C40" s="214" t="s">
        <v>250</v>
      </c>
      <c r="D40" s="3" t="s">
        <v>251</v>
      </c>
      <c r="E40" s="10">
        <v>0.04</v>
      </c>
      <c r="F40" s="4" t="s">
        <v>252</v>
      </c>
      <c r="G40" s="4" t="s">
        <v>253</v>
      </c>
      <c r="H40" s="4" t="s">
        <v>254</v>
      </c>
      <c r="I40" s="5">
        <v>0</v>
      </c>
      <c r="J40" s="5" t="s">
        <v>95</v>
      </c>
      <c r="K40" s="4" t="s">
        <v>255</v>
      </c>
      <c r="L40" s="242">
        <v>0</v>
      </c>
      <c r="M40" s="242">
        <v>0.7</v>
      </c>
      <c r="N40" s="242">
        <v>0</v>
      </c>
      <c r="O40" s="242">
        <v>0.7</v>
      </c>
      <c r="P40" s="243">
        <v>0.7</v>
      </c>
      <c r="Q40" s="219" t="s">
        <v>74</v>
      </c>
      <c r="R40" s="5" t="s">
        <v>256</v>
      </c>
      <c r="S40" s="5" t="s">
        <v>257</v>
      </c>
      <c r="T40" s="39" t="s">
        <v>258</v>
      </c>
      <c r="U40" s="209" t="s">
        <v>259</v>
      </c>
      <c r="V40" s="204" t="s">
        <v>78</v>
      </c>
      <c r="W40" s="56" t="s">
        <v>78</v>
      </c>
      <c r="X40" s="63" t="s">
        <v>78</v>
      </c>
      <c r="Y40" s="56" t="s">
        <v>78</v>
      </c>
      <c r="Z40" s="192" t="s">
        <v>78</v>
      </c>
      <c r="AA40" s="182">
        <v>0.7</v>
      </c>
      <c r="AB40" s="85">
        <v>0.88</v>
      </c>
      <c r="AC40" s="83">
        <v>1</v>
      </c>
      <c r="AD40" s="84" t="s">
        <v>260</v>
      </c>
      <c r="AE40" s="97" t="s">
        <v>261</v>
      </c>
      <c r="AF40" s="91" t="s">
        <v>79</v>
      </c>
      <c r="AG40" s="129" t="s">
        <v>79</v>
      </c>
      <c r="AH40" s="63" t="s">
        <v>79</v>
      </c>
      <c r="AI40" s="129" t="s">
        <v>79</v>
      </c>
      <c r="AJ40" s="173" t="s">
        <v>79</v>
      </c>
      <c r="AK40" s="265">
        <v>0.7</v>
      </c>
      <c r="AL40" s="156">
        <v>0.33</v>
      </c>
      <c r="AM40" s="157">
        <v>1</v>
      </c>
      <c r="AN40" s="164" t="s">
        <v>262</v>
      </c>
      <c r="AO40" s="97" t="s">
        <v>261</v>
      </c>
      <c r="AP40" s="259" t="str">
        <f t="shared" si="2"/>
        <v>Cumplimiento de criterios ambientales</v>
      </c>
      <c r="AQ40" s="242">
        <v>0.7</v>
      </c>
      <c r="AR40" s="156">
        <f>(AL40+AB40)/2</f>
        <v>0.60499999999999998</v>
      </c>
      <c r="AS40" s="157">
        <v>1</v>
      </c>
      <c r="AT40" s="97" t="s">
        <v>263</v>
      </c>
    </row>
    <row r="41" spans="1:46" ht="130.5" x14ac:dyDescent="0.35">
      <c r="A41" s="36"/>
      <c r="B41" s="4" t="s">
        <v>249</v>
      </c>
      <c r="C41" s="214" t="s">
        <v>250</v>
      </c>
      <c r="D41" s="3" t="s">
        <v>264</v>
      </c>
      <c r="E41" s="10">
        <v>0.04</v>
      </c>
      <c r="F41" s="4" t="s">
        <v>252</v>
      </c>
      <c r="G41" s="4" t="s">
        <v>265</v>
      </c>
      <c r="H41" s="4" t="s">
        <v>266</v>
      </c>
      <c r="I41" s="5">
        <v>0</v>
      </c>
      <c r="J41" s="5" t="s">
        <v>95</v>
      </c>
      <c r="K41" s="4" t="s">
        <v>267</v>
      </c>
      <c r="L41" s="247">
        <v>0</v>
      </c>
      <c r="M41" s="248">
        <v>1</v>
      </c>
      <c r="N41" s="248">
        <v>1</v>
      </c>
      <c r="O41" s="248">
        <v>1</v>
      </c>
      <c r="P41" s="249">
        <v>1</v>
      </c>
      <c r="Q41" s="219" t="s">
        <v>74</v>
      </c>
      <c r="R41" s="5" t="s">
        <v>268</v>
      </c>
      <c r="S41" s="5" t="s">
        <v>269</v>
      </c>
      <c r="T41" s="39" t="s">
        <v>270</v>
      </c>
      <c r="U41" s="209" t="s">
        <v>259</v>
      </c>
      <c r="V41" s="204" t="s">
        <v>78</v>
      </c>
      <c r="W41" s="56" t="s">
        <v>78</v>
      </c>
      <c r="X41" s="63" t="s">
        <v>78</v>
      </c>
      <c r="Y41" s="56" t="s">
        <v>78</v>
      </c>
      <c r="Z41" s="192" t="s">
        <v>78</v>
      </c>
      <c r="AA41" s="90">
        <v>1</v>
      </c>
      <c r="AB41" s="156">
        <v>1</v>
      </c>
      <c r="AC41" s="157">
        <v>1</v>
      </c>
      <c r="AD41" s="84" t="s">
        <v>271</v>
      </c>
      <c r="AE41" s="97" t="s">
        <v>272</v>
      </c>
      <c r="AF41" s="182">
        <f t="shared" si="1"/>
        <v>1</v>
      </c>
      <c r="AG41" s="85">
        <v>1</v>
      </c>
      <c r="AH41" s="83">
        <v>1</v>
      </c>
      <c r="AI41" s="84" t="s">
        <v>273</v>
      </c>
      <c r="AJ41" s="271" t="s">
        <v>272</v>
      </c>
      <c r="AK41" s="266">
        <v>1</v>
      </c>
      <c r="AL41" s="162">
        <v>1</v>
      </c>
      <c r="AM41" s="163">
        <f>AL41/AK41</f>
        <v>1</v>
      </c>
      <c r="AN41" s="164" t="s">
        <v>274</v>
      </c>
      <c r="AO41" s="97" t="s">
        <v>272</v>
      </c>
      <c r="AP41" s="259" t="str">
        <f t="shared" si="2"/>
        <v>Nivel de participación en actividades de gestión documental</v>
      </c>
      <c r="AQ41" s="255">
        <v>1</v>
      </c>
      <c r="AR41" s="156">
        <f>(AL41+AG41+AB41)/3</f>
        <v>1</v>
      </c>
      <c r="AS41" s="157">
        <f>AR41/AQ41</f>
        <v>1</v>
      </c>
      <c r="AT41" s="158" t="s">
        <v>274</v>
      </c>
    </row>
    <row r="42" spans="1:46" ht="108.5" x14ac:dyDescent="0.35">
      <c r="A42" s="36"/>
      <c r="B42" s="4" t="s">
        <v>249</v>
      </c>
      <c r="C42" s="214" t="s">
        <v>250</v>
      </c>
      <c r="D42" s="3" t="s">
        <v>275</v>
      </c>
      <c r="E42" s="10">
        <v>0.03</v>
      </c>
      <c r="F42" s="4" t="s">
        <v>252</v>
      </c>
      <c r="G42" s="4" t="s">
        <v>276</v>
      </c>
      <c r="H42" s="4" t="s">
        <v>277</v>
      </c>
      <c r="I42" s="5">
        <v>0</v>
      </c>
      <c r="J42" s="5" t="s">
        <v>72</v>
      </c>
      <c r="K42" s="4" t="s">
        <v>278</v>
      </c>
      <c r="L42" s="247">
        <v>0</v>
      </c>
      <c r="M42" s="250">
        <v>0</v>
      </c>
      <c r="N42" s="251">
        <v>0</v>
      </c>
      <c r="O42" s="251">
        <v>1</v>
      </c>
      <c r="P42" s="252">
        <v>1</v>
      </c>
      <c r="Q42" s="219" t="s">
        <v>74</v>
      </c>
      <c r="R42" s="5" t="s">
        <v>279</v>
      </c>
      <c r="S42" s="5" t="s">
        <v>257</v>
      </c>
      <c r="T42" s="39" t="s">
        <v>280</v>
      </c>
      <c r="U42" s="209" t="s">
        <v>259</v>
      </c>
      <c r="V42" s="204" t="s">
        <v>78</v>
      </c>
      <c r="W42" s="56" t="s">
        <v>78</v>
      </c>
      <c r="X42" s="63" t="s">
        <v>78</v>
      </c>
      <c r="Y42" s="56" t="s">
        <v>78</v>
      </c>
      <c r="Z42" s="192" t="s">
        <v>78</v>
      </c>
      <c r="AA42" s="91" t="s">
        <v>78</v>
      </c>
      <c r="AB42" s="129" t="s">
        <v>78</v>
      </c>
      <c r="AC42" s="63" t="s">
        <v>78</v>
      </c>
      <c r="AD42" s="56" t="s">
        <v>78</v>
      </c>
      <c r="AE42" s="192" t="s">
        <v>78</v>
      </c>
      <c r="AF42" s="91" t="s">
        <v>79</v>
      </c>
      <c r="AG42" s="129" t="s">
        <v>79</v>
      </c>
      <c r="AH42" s="63" t="s">
        <v>79</v>
      </c>
      <c r="AI42" s="129" t="s">
        <v>79</v>
      </c>
      <c r="AJ42" s="173" t="s">
        <v>79</v>
      </c>
      <c r="AK42" s="267">
        <v>1</v>
      </c>
      <c r="AL42" s="129">
        <v>1</v>
      </c>
      <c r="AM42" s="157">
        <v>1</v>
      </c>
      <c r="AN42" s="164" t="s">
        <v>281</v>
      </c>
      <c r="AO42" s="97" t="s">
        <v>282</v>
      </c>
      <c r="AP42" s="260" t="str">
        <f t="shared" si="2"/>
        <v>Caracterización de levantada</v>
      </c>
      <c r="AQ42" s="251">
        <v>1</v>
      </c>
      <c r="AR42" s="129">
        <v>1</v>
      </c>
      <c r="AS42" s="157">
        <v>1</v>
      </c>
      <c r="AT42" s="158" t="s">
        <v>281</v>
      </c>
    </row>
    <row r="43" spans="1:46" ht="108.5" x14ac:dyDescent="0.35">
      <c r="A43" s="36"/>
      <c r="B43" s="4" t="s">
        <v>249</v>
      </c>
      <c r="C43" s="214" t="s">
        <v>250</v>
      </c>
      <c r="D43" s="3" t="s">
        <v>283</v>
      </c>
      <c r="E43" s="10">
        <v>0.03</v>
      </c>
      <c r="F43" s="4" t="s">
        <v>252</v>
      </c>
      <c r="G43" s="4" t="s">
        <v>284</v>
      </c>
      <c r="H43" s="4" t="s">
        <v>285</v>
      </c>
      <c r="I43" s="5">
        <v>2</v>
      </c>
      <c r="J43" s="5" t="s">
        <v>72</v>
      </c>
      <c r="K43" s="4" t="s">
        <v>286</v>
      </c>
      <c r="L43" s="247">
        <v>0</v>
      </c>
      <c r="M43" s="247">
        <v>0</v>
      </c>
      <c r="N43" s="247">
        <v>1</v>
      </c>
      <c r="O43" s="247">
        <v>0</v>
      </c>
      <c r="P43" s="252">
        <v>1</v>
      </c>
      <c r="Q43" s="219" t="s">
        <v>74</v>
      </c>
      <c r="R43" s="5" t="s">
        <v>287</v>
      </c>
      <c r="S43" s="5" t="s">
        <v>257</v>
      </c>
      <c r="T43" s="39" t="s">
        <v>288</v>
      </c>
      <c r="U43" s="209" t="s">
        <v>259</v>
      </c>
      <c r="V43" s="204" t="s">
        <v>78</v>
      </c>
      <c r="W43" s="56" t="s">
        <v>78</v>
      </c>
      <c r="X43" s="63" t="s">
        <v>78</v>
      </c>
      <c r="Y43" s="56" t="s">
        <v>78</v>
      </c>
      <c r="Z43" s="192" t="s">
        <v>78</v>
      </c>
      <c r="AA43" s="91" t="s">
        <v>78</v>
      </c>
      <c r="AB43" s="129" t="s">
        <v>78</v>
      </c>
      <c r="AC43" s="63" t="s">
        <v>78</v>
      </c>
      <c r="AD43" s="56" t="s">
        <v>78</v>
      </c>
      <c r="AE43" s="192" t="s">
        <v>78</v>
      </c>
      <c r="AF43" s="91">
        <f t="shared" si="1"/>
        <v>1</v>
      </c>
      <c r="AG43" s="129">
        <v>1</v>
      </c>
      <c r="AH43" s="83">
        <v>1</v>
      </c>
      <c r="AI43" s="84" t="s">
        <v>289</v>
      </c>
      <c r="AJ43" s="125" t="s">
        <v>290</v>
      </c>
      <c r="AK43" s="98" t="s">
        <v>78</v>
      </c>
      <c r="AL43" s="129" t="s">
        <v>78</v>
      </c>
      <c r="AM43" s="63" t="s">
        <v>78</v>
      </c>
      <c r="AN43" s="129" t="s">
        <v>78</v>
      </c>
      <c r="AO43" s="132" t="s">
        <v>78</v>
      </c>
      <c r="AP43" s="260" t="str">
        <f t="shared" si="2"/>
        <v>Registro de buena práctica/idea innovadora</v>
      </c>
      <c r="AQ43" s="251">
        <v>1</v>
      </c>
      <c r="AR43" s="159">
        <v>1</v>
      </c>
      <c r="AS43" s="83">
        <v>1</v>
      </c>
      <c r="AT43" s="97" t="s">
        <v>289</v>
      </c>
    </row>
    <row r="44" spans="1:46" ht="108.5" x14ac:dyDescent="0.35">
      <c r="A44" s="36"/>
      <c r="B44" s="4" t="s">
        <v>249</v>
      </c>
      <c r="C44" s="214" t="s">
        <v>250</v>
      </c>
      <c r="D44" s="33" t="s">
        <v>291</v>
      </c>
      <c r="E44" s="10">
        <v>0.03</v>
      </c>
      <c r="F44" s="7" t="s">
        <v>252</v>
      </c>
      <c r="G44" s="7" t="s">
        <v>292</v>
      </c>
      <c r="H44" s="7" t="s">
        <v>293</v>
      </c>
      <c r="I44" s="49">
        <v>1</v>
      </c>
      <c r="J44" s="7" t="s">
        <v>95</v>
      </c>
      <c r="K44" s="7" t="s">
        <v>294</v>
      </c>
      <c r="L44" s="253">
        <v>1</v>
      </c>
      <c r="M44" s="253">
        <v>1</v>
      </c>
      <c r="N44" s="253">
        <v>1</v>
      </c>
      <c r="O44" s="253">
        <v>1</v>
      </c>
      <c r="P44" s="254">
        <v>1</v>
      </c>
      <c r="Q44" s="219" t="s">
        <v>74</v>
      </c>
      <c r="R44" s="4" t="s">
        <v>295</v>
      </c>
      <c r="S44" s="7" t="s">
        <v>257</v>
      </c>
      <c r="T44" s="37" t="s">
        <v>296</v>
      </c>
      <c r="U44" s="209" t="s">
        <v>259</v>
      </c>
      <c r="V44" s="122">
        <f t="shared" si="8"/>
        <v>1</v>
      </c>
      <c r="W44" s="54">
        <v>0</v>
      </c>
      <c r="X44" s="55">
        <f>W44/V44</f>
        <v>0</v>
      </c>
      <c r="Y44" s="56" t="s">
        <v>297</v>
      </c>
      <c r="Z44" s="192" t="s">
        <v>298</v>
      </c>
      <c r="AA44" s="90">
        <v>1</v>
      </c>
      <c r="AB44" s="85">
        <v>0</v>
      </c>
      <c r="AC44" s="83">
        <f>AB44/AA44</f>
        <v>0</v>
      </c>
      <c r="AD44" s="84" t="s">
        <v>299</v>
      </c>
      <c r="AE44" s="97" t="s">
        <v>300</v>
      </c>
      <c r="AF44" s="182">
        <f t="shared" si="1"/>
        <v>1</v>
      </c>
      <c r="AG44" s="130">
        <v>0</v>
      </c>
      <c r="AH44" s="131">
        <v>0</v>
      </c>
      <c r="AI44" s="84" t="s">
        <v>301</v>
      </c>
      <c r="AJ44" s="125" t="s">
        <v>302</v>
      </c>
      <c r="AK44" s="268">
        <v>1</v>
      </c>
      <c r="AL44" s="85">
        <v>1</v>
      </c>
      <c r="AM44" s="83">
        <v>1</v>
      </c>
      <c r="AN44" s="165" t="s">
        <v>303</v>
      </c>
      <c r="AO44" s="97" t="s">
        <v>304</v>
      </c>
      <c r="AP44" s="260" t="str">
        <f t="shared" si="2"/>
        <v>Acciones correctivas documentadas y vigentes</v>
      </c>
      <c r="AQ44" s="253">
        <v>1</v>
      </c>
      <c r="AR44" s="156">
        <f>(AL44+AG44+AB44+W44)/4</f>
        <v>0.25</v>
      </c>
      <c r="AS44" s="157">
        <f>(AM44+AH44+AC44+X44)/4</f>
        <v>0.25</v>
      </c>
      <c r="AT44" s="97" t="s">
        <v>305</v>
      </c>
    </row>
    <row r="45" spans="1:46" ht="174.75" customHeight="1" thickBot="1" x14ac:dyDescent="0.4">
      <c r="A45" s="229"/>
      <c r="B45" s="8" t="s">
        <v>249</v>
      </c>
      <c r="C45" s="215" t="s">
        <v>250</v>
      </c>
      <c r="D45" s="34" t="s">
        <v>306</v>
      </c>
      <c r="E45" s="35">
        <v>0.03</v>
      </c>
      <c r="F45" s="9" t="s">
        <v>252</v>
      </c>
      <c r="G45" s="9" t="s">
        <v>307</v>
      </c>
      <c r="H45" s="9" t="s">
        <v>308</v>
      </c>
      <c r="I45" s="50" t="s">
        <v>94</v>
      </c>
      <c r="J45" s="9" t="s">
        <v>95</v>
      </c>
      <c r="K45" s="9" t="s">
        <v>309</v>
      </c>
      <c r="L45" s="35">
        <v>0</v>
      </c>
      <c r="M45" s="35">
        <v>1</v>
      </c>
      <c r="N45" s="35">
        <v>1</v>
      </c>
      <c r="O45" s="35">
        <v>1</v>
      </c>
      <c r="P45" s="244">
        <v>1</v>
      </c>
      <c r="Q45" s="220" t="s">
        <v>74</v>
      </c>
      <c r="R45" s="8" t="s">
        <v>310</v>
      </c>
      <c r="S45" s="9" t="s">
        <v>311</v>
      </c>
      <c r="T45" s="38" t="s">
        <v>312</v>
      </c>
      <c r="U45" s="212" t="s">
        <v>259</v>
      </c>
      <c r="V45" s="205" t="s">
        <v>78</v>
      </c>
      <c r="W45" s="206" t="s">
        <v>78</v>
      </c>
      <c r="X45" s="207" t="s">
        <v>78</v>
      </c>
      <c r="Y45" s="206" t="s">
        <v>78</v>
      </c>
      <c r="Z45" s="208" t="s">
        <v>78</v>
      </c>
      <c r="AA45" s="183">
        <v>1</v>
      </c>
      <c r="AB45" s="99">
        <v>0.77</v>
      </c>
      <c r="AC45" s="100">
        <f>AB45/AA45</f>
        <v>0.77</v>
      </c>
      <c r="AD45" s="101" t="s">
        <v>313</v>
      </c>
      <c r="AE45" s="102" t="s">
        <v>314</v>
      </c>
      <c r="AF45" s="183">
        <f t="shared" ref="AF45" si="17">N45</f>
        <v>1</v>
      </c>
      <c r="AG45" s="120">
        <v>0.77</v>
      </c>
      <c r="AH45" s="121">
        <f>AG45/AF45</f>
        <v>0.77</v>
      </c>
      <c r="AI45" s="101" t="s">
        <v>315</v>
      </c>
      <c r="AJ45" s="126" t="s">
        <v>316</v>
      </c>
      <c r="AK45" s="269">
        <v>1</v>
      </c>
      <c r="AL45" s="99">
        <f>87/115</f>
        <v>0.75652173913043474</v>
      </c>
      <c r="AM45" s="100">
        <v>0.76</v>
      </c>
      <c r="AN45" s="166" t="s">
        <v>317</v>
      </c>
      <c r="AO45" s="102" t="s">
        <v>316</v>
      </c>
      <c r="AP45" s="261" t="str">
        <f t="shared" si="2"/>
        <v>Porcentaje de cumplimiento publicación de información</v>
      </c>
      <c r="AQ45" s="35">
        <v>1</v>
      </c>
      <c r="AR45" s="99">
        <f>87/115</f>
        <v>0.75652173913043474</v>
      </c>
      <c r="AS45" s="100">
        <v>0.76</v>
      </c>
      <c r="AT45" s="160" t="s">
        <v>317</v>
      </c>
    </row>
    <row r="46" spans="1:46" ht="72.75" customHeight="1" thickBot="1" x14ac:dyDescent="0.4">
      <c r="D46" s="27" t="s">
        <v>318</v>
      </c>
      <c r="E46" s="28">
        <f>SUM(E40:E45)</f>
        <v>0.2</v>
      </c>
      <c r="J46" s="44"/>
      <c r="W46" s="60" t="s">
        <v>319</v>
      </c>
      <c r="X46" s="69">
        <f>+AVERAGE(X20:X45)</f>
        <v>0.81333333333333335</v>
      </c>
      <c r="AB46" s="94" t="s">
        <v>320</v>
      </c>
      <c r="AC46" s="69">
        <f>AVERAGE(AC20:AC45)</f>
        <v>0.68562222222222213</v>
      </c>
      <c r="AF46" s="329" t="s">
        <v>321</v>
      </c>
      <c r="AG46" s="329"/>
      <c r="AH46" s="161">
        <f>AVERAGE(AH20:AH45)</f>
        <v>0.5121118951612903</v>
      </c>
      <c r="AK46" s="14"/>
      <c r="AL46" s="274" t="s">
        <v>322</v>
      </c>
      <c r="AM46" s="257">
        <f>+AVERAGE(AM20:AM45)</f>
        <v>0.85438660314429249</v>
      </c>
      <c r="AR46" s="256" t="str">
        <f>AP17</f>
        <v>SEGUIMIENTO PLAN GESTION DEL PROCESO</v>
      </c>
      <c r="AS46" s="257">
        <f>+AVERAGE(AS20:AS45)</f>
        <v>0.79295276497695866</v>
      </c>
    </row>
    <row r="47" spans="1:46" ht="24.75" customHeight="1" x14ac:dyDescent="0.35">
      <c r="D47" s="17" t="s">
        <v>323</v>
      </c>
      <c r="E47" s="16">
        <f>E46+E39</f>
        <v>0.99990000000000023</v>
      </c>
      <c r="J47" s="44"/>
    </row>
    <row r="48" spans="1:46" x14ac:dyDescent="0.35">
      <c r="J48" s="44"/>
    </row>
    <row r="49" spans="8:18" x14ac:dyDescent="0.35">
      <c r="J49" s="44"/>
    </row>
    <row r="50" spans="8:18" ht="15" thickBot="1" x14ac:dyDescent="0.4">
      <c r="J50" s="44"/>
    </row>
    <row r="51" spans="8:18" ht="26" x14ac:dyDescent="0.35">
      <c r="H51" s="278" t="s">
        <v>324</v>
      </c>
      <c r="I51" s="279"/>
      <c r="J51" s="279"/>
      <c r="K51" s="279"/>
      <c r="L51" s="279"/>
      <c r="M51" s="279" t="s">
        <v>325</v>
      </c>
      <c r="N51" s="279"/>
      <c r="O51" s="279"/>
      <c r="P51" s="279"/>
      <c r="Q51" s="279"/>
      <c r="R51" s="280"/>
    </row>
    <row r="52" spans="8:18" ht="132.75" customHeight="1" thickBot="1" x14ac:dyDescent="0.4">
      <c r="H52" s="281" t="s">
        <v>326</v>
      </c>
      <c r="I52" s="282"/>
      <c r="J52" s="282"/>
      <c r="K52" s="282"/>
      <c r="L52" s="282"/>
      <c r="M52" s="283" t="s">
        <v>327</v>
      </c>
      <c r="N52" s="284"/>
      <c r="O52" s="284"/>
      <c r="P52" s="284"/>
      <c r="Q52" s="284"/>
      <c r="R52" s="285"/>
    </row>
  </sheetData>
  <mergeCells count="37">
    <mergeCell ref="AF46:AG46"/>
    <mergeCell ref="H11:J11"/>
    <mergeCell ref="H10:J10"/>
    <mergeCell ref="H9:J9"/>
    <mergeCell ref="A1:K1"/>
    <mergeCell ref="A2:K2"/>
    <mergeCell ref="A3:K3"/>
    <mergeCell ref="A5:B8"/>
    <mergeCell ref="C5:D8"/>
    <mergeCell ref="F4:J4"/>
    <mergeCell ref="H5:J5"/>
    <mergeCell ref="H6:J6"/>
    <mergeCell ref="H7:J7"/>
    <mergeCell ref="H8:J8"/>
    <mergeCell ref="C17:C19"/>
    <mergeCell ref="A17:B18"/>
    <mergeCell ref="AK17:AO17"/>
    <mergeCell ref="AK18:AO18"/>
    <mergeCell ref="D17:P18"/>
    <mergeCell ref="AP17:AT17"/>
    <mergeCell ref="AP18:AT18"/>
    <mergeCell ref="V18:Z18"/>
    <mergeCell ref="V17:Z17"/>
    <mergeCell ref="AF17:AJ17"/>
    <mergeCell ref="AF18:AJ18"/>
    <mergeCell ref="AA17:AE17"/>
    <mergeCell ref="AA18:AE18"/>
    <mergeCell ref="Q17:T18"/>
    <mergeCell ref="U17:U19"/>
    <mergeCell ref="H12:J12"/>
    <mergeCell ref="H51:L51"/>
    <mergeCell ref="M51:R51"/>
    <mergeCell ref="H52:L52"/>
    <mergeCell ref="M52:R52"/>
    <mergeCell ref="H13:J13"/>
    <mergeCell ref="H14:J14"/>
    <mergeCell ref="H15:J15"/>
  </mergeCells>
  <phoneticPr fontId="26" type="noConversion"/>
  <dataValidations count="3">
    <dataValidation type="list" allowBlank="1" showInputMessage="1" showErrorMessage="1" sqref="Q40:Q45" xr:uid="{00000000-0002-0000-0000-000000000000}">
      <formula1>INDICADOR</formula1>
    </dataValidation>
    <dataValidation type="list" allowBlank="1" showInputMessage="1" showErrorMessage="1" sqref="J44:J45" xr:uid="{00000000-0002-0000-0000-000001000000}">
      <formula1>PROGRAMACION</formula1>
    </dataValidation>
    <dataValidation type="list" allowBlank="1" showInputMessage="1" showErrorMessage="1" error="Escriba un texto " promptTitle="Cualquier contenido" sqref="F40:F43" xr:uid="{00000000-0002-0000-0000-000002000000}">
      <formula1>META2</formula1>
    </dataValidation>
  </dataValidations>
  <hyperlinks>
    <hyperlink ref="Z32" r:id="rId1" xr:uid="{00000000-0004-0000-0000-000000000000}"/>
    <hyperlink ref="Z33" r:id="rId2" xr:uid="{00000000-0004-0000-0000-000001000000}"/>
    <hyperlink ref="Z34" r:id="rId3" xr:uid="{00000000-0004-0000-0000-000002000000}"/>
    <hyperlink ref="AO32" r:id="rId4" display="https://gobiernobogota-my.sharepoint.com/personal/jeraldyn_tautiva_gobiernobogota_gov_co/_layouts/15/onedrive.aspx?FolderCTID=0x0120007897F64A9AC40540B86E99257A29C2CC&amp;id=%2Fpersonal%2Fjeraldyn_tautiva_gobiernobogota_gov_co%2FDocuments%2F1_NC_Planeación%2F2_PLANES%20DE%20ACCIÓN%2FPLAN%20DE%20ACCIÓN%202020%2FPG%2FSOPORTES_PLANES%20DE%20GESTIÓN_2020%2FALCALDÍAS%20LOCALES%2F15_AL%20ANTONIO%20NARIÑO%2FIV%20TRIMESTRE%2F14%2EOperativos%20espacio%20Publico" xr:uid="{A26090B7-35FE-424B-99F9-034FFDC68914}"/>
  </hyperlinks>
  <pageMargins left="0.7" right="0.7" top="0.75" bottom="0.75" header="0.3" footer="0.3"/>
  <pageSetup orientation="portrait" r:id="rId5"/>
  <ignoredErrors>
    <ignoredError sqref="AL31:AM31 AM26:AM27 AS26:AS27 AH28 AM38 AP40:AP45 AR4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A788A60B-C570-4956-97BC-CBE9FE4FACA2}">
  <ds:schemaRefs>
    <ds:schemaRef ds:uri="http://schemas.microsoft.com/sharepoint/v3/contenttype/forms"/>
  </ds:schemaRefs>
</ds:datastoreItem>
</file>

<file path=customXml/itemProps2.xml><?xml version="1.0" encoding="utf-8"?>
<ds:datastoreItem xmlns:ds="http://schemas.openxmlformats.org/officeDocument/2006/customXml" ds:itemID="{9029341C-2A23-468A-BBAE-4BA500B1D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BBEA13-07BD-477E-B772-06CB892064AA}">
  <ds:schemaRefs>
    <ds:schemaRef ds:uri="http://schemas.microsoft.com/office/2006/metadata/properties"/>
    <ds:schemaRef ds:uri="http://schemas.microsoft.com/office/infopath/2007/PartnerControls"/>
    <ds:schemaRef ds:uri="4d1d2e24-7be0-47eb-a1db-99cc6d75ca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Liliana Patricia Casas Betancourt</cp:lastModifiedBy>
  <cp:revision/>
  <dcterms:created xsi:type="dcterms:W3CDTF">2020-02-04T13:35:35Z</dcterms:created>
  <dcterms:modified xsi:type="dcterms:W3CDTF">2021-02-04T18:41:32Z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