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TELETRABAJO-SDG\PG\REPORTE II TRIMSTRE\AL\"/>
    </mc:Choice>
  </mc:AlternateContent>
  <xr:revisionPtr revIDLastSave="0" documentId="13_ncr:1_{1E142158-0F43-42A8-8DE9-E34EA16EAED5}" xr6:coauthVersionLast="45" xr6:coauthVersionMax="45" xr10:uidLastSave="{00000000-0000-0000-0000-000000000000}"/>
  <bookViews>
    <workbookView xWindow="3810" yWindow="3810" windowWidth="9180" windowHeight="11385" xr2:uid="{00000000-000D-0000-FFFF-FFFF00000000}"/>
  </bookViews>
  <sheets>
    <sheet name="Hoja1" sheetId="1" r:id="rId1"/>
  </sheets>
  <externalReferences>
    <externalReference r:id="rId2"/>
    <externalReference r:id="rId3"/>
  </externalReferences>
  <definedNames>
    <definedName name="_xlnm._FilterDatabase" localSheetId="0" hidden="1">Hoja1!$A$15:$AW$15</definedName>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4" i="1" l="1"/>
  <c r="AC43" i="1"/>
  <c r="AA27" i="1" l="1"/>
  <c r="X43" i="1" l="1"/>
  <c r="V24" i="1"/>
  <c r="X24" i="1" s="1"/>
  <c r="P37" i="1" l="1"/>
  <c r="P36" i="1"/>
  <c r="P31" i="1"/>
  <c r="P32" i="1"/>
  <c r="P30" i="1"/>
  <c r="AQ45" i="1" l="1"/>
  <c r="AM45" i="1"/>
  <c r="AH45" i="1"/>
  <c r="E45" i="1"/>
  <c r="U19" i="1" l="1"/>
  <c r="U20" i="1"/>
  <c r="U21" i="1"/>
  <c r="U22" i="1"/>
  <c r="U23" i="1"/>
  <c r="U24" i="1"/>
  <c r="U25" i="1"/>
  <c r="U26" i="1"/>
  <c r="U27" i="1"/>
  <c r="U29" i="1"/>
  <c r="U30" i="1"/>
  <c r="U31" i="1"/>
  <c r="U32" i="1"/>
  <c r="U33" i="1"/>
  <c r="U34" i="1"/>
  <c r="U35" i="1"/>
  <c r="U36" i="1"/>
  <c r="U37" i="1"/>
  <c r="U18" i="1"/>
  <c r="AR31" i="1"/>
  <c r="AP31" i="1"/>
  <c r="AK31" i="1"/>
  <c r="AF31" i="1"/>
  <c r="AA31" i="1"/>
  <c r="V31" i="1"/>
  <c r="X31" i="1" s="1"/>
  <c r="AQ31" i="1" l="1"/>
  <c r="AR39" i="1"/>
  <c r="AR40" i="1"/>
  <c r="AR41" i="1"/>
  <c r="AR42" i="1"/>
  <c r="AR43" i="1"/>
  <c r="AR44" i="1"/>
  <c r="AK44" i="1"/>
  <c r="AK43" i="1"/>
  <c r="AK42" i="1"/>
  <c r="AK41" i="1"/>
  <c r="AK40" i="1"/>
  <c r="AK39" i="1"/>
  <c r="AK38" i="1"/>
  <c r="AK37" i="1"/>
  <c r="AK36" i="1"/>
  <c r="AK35" i="1"/>
  <c r="AK34" i="1"/>
  <c r="AK33" i="1"/>
  <c r="AK32" i="1"/>
  <c r="AK30" i="1"/>
  <c r="AK29" i="1"/>
  <c r="AK27" i="1"/>
  <c r="AK26" i="1"/>
  <c r="AK25" i="1"/>
  <c r="AK24" i="1"/>
  <c r="AK23" i="1"/>
  <c r="AK22" i="1"/>
  <c r="AK21" i="1"/>
  <c r="AK20" i="1"/>
  <c r="AK19" i="1"/>
  <c r="AK18" i="1"/>
  <c r="AF44" i="1"/>
  <c r="AF43" i="1"/>
  <c r="AF42" i="1"/>
  <c r="AF41" i="1"/>
  <c r="AF40" i="1"/>
  <c r="AF39" i="1"/>
  <c r="AF38" i="1"/>
  <c r="AF37" i="1"/>
  <c r="AF36" i="1"/>
  <c r="AF35" i="1"/>
  <c r="AF34" i="1"/>
  <c r="AF33" i="1"/>
  <c r="AF32" i="1"/>
  <c r="AF30" i="1"/>
  <c r="AF29" i="1"/>
  <c r="AF27" i="1"/>
  <c r="AF26" i="1"/>
  <c r="AF25" i="1"/>
  <c r="AF24" i="1"/>
  <c r="AF23" i="1"/>
  <c r="AF22" i="1"/>
  <c r="AF21" i="1"/>
  <c r="AF20" i="1"/>
  <c r="AF19" i="1"/>
  <c r="AF18" i="1"/>
  <c r="AA22" i="1"/>
  <c r="AA23" i="1"/>
  <c r="AA24" i="1"/>
  <c r="AC24" i="1" s="1"/>
  <c r="AC45" i="1" s="1"/>
  <c r="AA25" i="1"/>
  <c r="AA26" i="1"/>
  <c r="AA29" i="1"/>
  <c r="AA30" i="1"/>
  <c r="AA32" i="1"/>
  <c r="AA33" i="1"/>
  <c r="AA34" i="1"/>
  <c r="AA35" i="1"/>
  <c r="AC35" i="1" s="1"/>
  <c r="AA36" i="1"/>
  <c r="AC36" i="1" s="1"/>
  <c r="AQ39" i="1"/>
  <c r="V29" i="1"/>
  <c r="V30" i="1"/>
  <c r="V32" i="1"/>
  <c r="X32" i="1" s="1"/>
  <c r="V35" i="1"/>
  <c r="V36" i="1"/>
  <c r="V37" i="1"/>
  <c r="V38" i="1"/>
  <c r="AR19" i="1"/>
  <c r="AR20" i="1"/>
  <c r="AR21" i="1"/>
  <c r="AR22" i="1"/>
  <c r="AR23" i="1"/>
  <c r="AR24" i="1"/>
  <c r="AR25" i="1"/>
  <c r="AR26" i="1"/>
  <c r="AR27" i="1"/>
  <c r="AR29" i="1"/>
  <c r="AR30" i="1"/>
  <c r="AR32" i="1"/>
  <c r="AR33" i="1"/>
  <c r="AR34" i="1"/>
  <c r="AR35" i="1"/>
  <c r="AR36" i="1"/>
  <c r="AR37" i="1"/>
  <c r="AR18" i="1"/>
  <c r="AP34" i="1"/>
  <c r="AP35" i="1"/>
  <c r="AP36" i="1"/>
  <c r="AP37" i="1"/>
  <c r="AP39" i="1"/>
  <c r="AP40" i="1"/>
  <c r="AP41" i="1"/>
  <c r="AP42" i="1"/>
  <c r="AP43" i="1"/>
  <c r="AP44" i="1"/>
  <c r="AP32" i="1"/>
  <c r="AP33" i="1"/>
  <c r="AP30" i="1"/>
  <c r="AP29" i="1"/>
  <c r="AP27" i="1"/>
  <c r="AP26" i="1"/>
  <c r="AP25" i="1"/>
  <c r="AP24" i="1"/>
  <c r="AP23" i="1"/>
  <c r="AP22" i="1"/>
  <c r="AP21" i="1"/>
  <c r="AP20" i="1"/>
  <c r="AP19" i="1"/>
  <c r="AP18" i="1"/>
  <c r="P33" i="1"/>
  <c r="X45" i="1" l="1"/>
  <c r="AQ21" i="1"/>
  <c r="AQ25" i="1"/>
  <c r="AQ43" i="1"/>
  <c r="AQ41" i="1"/>
  <c r="AQ44" i="1"/>
  <c r="AQ40" i="1"/>
  <c r="AQ42" i="1"/>
  <c r="AQ34" i="1"/>
  <c r="AQ29" i="1"/>
  <c r="AR38" i="1"/>
  <c r="AR45" i="1" s="1"/>
  <c r="AQ30" i="1"/>
  <c r="AQ35" i="1"/>
  <c r="AQ22" i="1"/>
  <c r="AQ37" i="1"/>
  <c r="AQ33" i="1"/>
  <c r="AQ27" i="1"/>
  <c r="AQ24" i="1"/>
  <c r="AQ20" i="1"/>
  <c r="AQ36" i="1"/>
  <c r="AQ32" i="1"/>
  <c r="AQ26" i="1"/>
  <c r="AQ23" i="1"/>
  <c r="AQ19" i="1"/>
  <c r="AQ18" i="1"/>
  <c r="AQ38" i="1" l="1"/>
  <c r="E38" i="1" l="1"/>
  <c r="E46" i="1" s="1"/>
</calcChain>
</file>

<file path=xl/sharedStrings.xml><?xml version="1.0" encoding="utf-8"?>
<sst xmlns="http://schemas.openxmlformats.org/spreadsheetml/2006/main" count="585" uniqueCount="268">
  <si>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</si>
  <si>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</si>
  <si>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</si>
  <si>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</si>
  <si>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</si>
  <si>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</si>
  <si>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</si>
  <si>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</si>
  <si>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</si>
  <si>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</si>
  <si>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</si>
  <si>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</si>
  <si>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</si>
  <si>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</si>
  <si>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</si>
  <si>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</si>
  <si>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</si>
  <si>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</si>
  <si>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</si>
  <si>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</si>
  <si>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</si>
  <si>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</si>
  <si>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</si>
  <si>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</si>
  <si>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</si>
  <si>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</si>
  <si>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</si>
  <si>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</si>
  <si>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</si>
  <si>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</si>
  <si>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</si>
  <si>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</si>
  <si>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</si>
  <si>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</si>
  <si>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</si>
  <si>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</si>
  <si>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</si>
  <si>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</si>
  <si>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</si>
  <si>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</si>
  <si>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</si>
  <si>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</si>
  <si>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</si>
  <si>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</si>
  <si>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</si>
  <si>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</si>
  <si>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</si>
  <si>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</si>
  <si>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</si>
  <si>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</si>
  <si>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</si>
  <si>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</si>
  <si>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</si>
  <si>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</si>
  <si>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</si>
  <si>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</si>
  <si>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</si>
  <si>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</si>
  <si>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</si>
  <si>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</si>
  <si>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</si>
  <si>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</si>
  <si>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</si>
  <si>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</si>
  <si>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</si>
  <si>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</si>
  <si>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</si>
  <si>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</si>
  <si>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</si>
  <si>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</si>
  <si>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</si>
  <si>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</si>
  <si>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</si>
  <si>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</si>
  <si>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</si>
  <si>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</si>
  <si>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</si>
  <si>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</si>
  <si>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</si>
  <si>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</si>
  <si>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</si>
  <si>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</si>
  <si>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</si>
  <si>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</si>
  <si>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</si>
  <si>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</si>
  <si>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</si>
  <si>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</si>
  <si>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</si>
  <si>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</si>
  <si>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</si>
  <si>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</si>
  <si>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</si>
  <si>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</si>
  <si>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</si>
  <si>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</si>
  <si>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</si>
  <si>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avance acumulado en el cumplimiento del Plan de Sostenibilidad contable programado</t>
  </si>
  <si>
    <t>Respuesta a los requerimiento de los ciudadanos</t>
  </si>
  <si>
    <t>(No de expedientes con impulso procesal durante el trimestre  / expedientes procesales allegados a 31 de diciembre de 2019)x 100</t>
  </si>
  <si>
    <t>(No de fallos realizados  durante el trimestre/ expedientes procesales allegados a 31 de diciembre de 2019)*100</t>
  </si>
  <si>
    <t>No actuaciones administrativas terminadas durante el trimestre</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</si>
  <si>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</si>
  <si>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</si>
  <si>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</si>
  <si>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</si>
  <si>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</si>
  <si>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</si>
  <si>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</si>
  <si>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</si>
  <si>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</si>
  <si>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</si>
  <si>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</si>
  <si>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</si>
  <si>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</si>
  <si>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</si>
  <si>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</si>
  <si>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</si>
  <si>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</si>
  <si>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</si>
  <si>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</si>
  <si>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</si>
  <si>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</si>
  <si>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</si>
  <si>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</si>
  <si>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</si>
  <si>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</si>
  <si>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</si>
  <si>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</si>
  <si>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</si>
  <si>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</si>
  <si>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</si>
  <si>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</si>
  <si>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</si>
  <si>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requerimientos ciudadanos 2019 y anteriores</t>
  </si>
  <si>
    <t>Reporte a la Dirección de Gestión Policiva</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</si>
  <si>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</si>
  <si>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</si>
  <si>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</si>
  <si>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</si>
  <si>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</si>
  <si>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</si>
  <si>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</si>
  <si>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FDL - Alcaldía Local</t>
  </si>
  <si>
    <t>(número de actividades ejecutadas del plan de acción durante el periodo / número de acciones programadas)*100%</t>
  </si>
  <si>
    <t>Actividades ejecutadas</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</si>
  <si>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</si>
  <si>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</si>
  <si>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</si>
  <si>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</si>
  <si>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</si>
  <si>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</si>
  <si>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</si>
  <si>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</si>
  <si>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</si>
  <si>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</si>
  <si>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SUBA</t>
  </si>
  <si>
    <t xml:space="preserve"> </t>
  </si>
  <si>
    <t>Acciones de control para el cumplimiento de fallos judiciales - Rio Bogotá</t>
  </si>
  <si>
    <t>No acciones de control para dar cumplimiento de fallos judiciales - rio Bogotá</t>
  </si>
  <si>
    <t xml:space="preserve">Realizar 8 acciones de control u operativos para dar cumplimiento a los fallos del Rio Bogotá </t>
  </si>
  <si>
    <t>N / D</t>
  </si>
  <si>
    <t>Terminar 1.052 actuaciones administrativas activas</t>
  </si>
  <si>
    <t>Se separan las metas realcionadas con operativos del proceso de IVC y se realizan ajustes de redacción en los indicadores, se actualizan las metas transversales y se complementan las líneas base.</t>
  </si>
  <si>
    <t>18,68% a Jun
91,94% a Dic</t>
  </si>
  <si>
    <t xml:space="preserve">Porcentaje de Giros de Obligaciones por Pagar 2019 </t>
  </si>
  <si>
    <t>Porcentaje de Giros de Obligaciones por Pagar vigencia 2018 y anteriores</t>
  </si>
  <si>
    <t>Dar respuesta al 100% de los requerimientos ciudadanos asignados a la alcaldía local con corte a 31 de diciembre de 2019, según la información de seguimiento reportada  por el proceso de servicio a la ciudadanía</t>
  </si>
  <si>
    <t>(No de respuestas efectuadas / No requerimientos instaurados al 31 de diciembre 2019)*100</t>
  </si>
  <si>
    <t>Profesional 222-24 del área administrativa - Alcaldía Local</t>
  </si>
  <si>
    <t xml:space="preserve">EFICACIA </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</si>
  <si>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</si>
  <si>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</si>
  <si>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</si>
  <si>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</si>
  <si>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</si>
  <si>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Realizar 46 acciones de control u operativos en materia de  actividad económica (en el mes de diciembre se deben realizar los operativos pólvora y artículos pirotécnicos)</t>
  </si>
  <si>
    <t xml:space="preserve">Actas de operativos </t>
  </si>
  <si>
    <t>Realizar 27 acciones de control u operativos en materia de  integridad del espacio publico.</t>
  </si>
  <si>
    <t>Realizar 26 acciones de control u operativos en materia de obras y urbanismo</t>
  </si>
  <si>
    <t>Consulta en la carpeta de rendición de cuentas 2020</t>
  </si>
  <si>
    <t xml:space="preserve">Consulta en la carpeta de encuentros ciudadanos 2020 </t>
  </si>
  <si>
    <t>Ejecutar el 100% de las actividades establecidas para las alcaldías locales, en materia de SIPSE local.</t>
  </si>
  <si>
    <t>(Valor de los giros de obligaciones por pagar de la vigencia 2019 / Valor total de las obligaciones por pagar de la vigencia 2019)*100</t>
  </si>
  <si>
    <t>(Valor de los giros de obligaciones por pagar de la vigencia 2018 y anteriores / Valor total de las obligaciones por pagar de la vigencia 2018 y anteriores)*100</t>
  </si>
  <si>
    <t>12 de febrero de 2020</t>
  </si>
  <si>
    <r>
      <t xml:space="preserve">MIGUEL ANTONIO CORTÉS GARAVITO
Alcalde Local de Suba 
</t>
    </r>
    <r>
      <rPr>
        <b/>
        <sz val="16"/>
        <color theme="1"/>
        <rFont val="Garamond"/>
        <family val="1"/>
      </rPr>
      <t>Aprobado mediante caso HOLA N° 90686</t>
    </r>
  </si>
  <si>
    <t>META REPROGRAMADA</t>
  </si>
  <si>
    <t>META NO PROGRAMADA</t>
  </si>
  <si>
    <t>"EJECUCIÓN DE GASTOS A 31 DE MARZO EVIDENCIA CORTE A 31 DE MARZO"
Ejecución Presupuestal de Gastos del FDLSUBA a 31 de Marzo de 2020 anexa.</t>
  </si>
  <si>
    <t>Los giros con cargo a las Obligaciones por pagar constituídas a 31 de Diciembre de 2019 del agregados INVESIÓN, realizados entre el 1 de Enero y el 31 de Marzo, por el Fondo de Desarrollo Local de Suba de conformidad con el reporte PREDIS del 15 de abril de 2020 fueron de 7,28% según lo definido en el rubro 3.3.6.15.</t>
  </si>
  <si>
    <t xml:space="preserve">Durante el primer trimestre de la vigencia 2020, la Alcaldía Local dio respuesta a 1.197 requerimientos ciudadanos del año 2019, los cuales representan un nivel de avance del 100% en el trimestre.
</t>
  </si>
  <si>
    <t>Reporte SAC</t>
  </si>
  <si>
    <t>operativos de:  
20 marzo
22 marzo
25 marzo
29 marzo
30 marzo
31 marzo</t>
  </si>
  <si>
    <t xml:space="preserve">Matriz de operativos </t>
  </si>
  <si>
    <t>3 operativos: polígonos de monitoreo y Van Der Hammen</t>
  </si>
  <si>
    <t>Informes de visita</t>
  </si>
  <si>
    <t>3 visitas polígonos de monitoreo en obras</t>
  </si>
  <si>
    <t>Reporte DGP</t>
  </si>
  <si>
    <t>La Alcaldía Local  terminó en el trimestre 27 actuaciones administrativas activas</t>
  </si>
  <si>
    <t>La Alcaldía Local terminó en primera instancia 26 actuaciones administrativas.</t>
  </si>
  <si>
    <t>Reporte MIMEC</t>
  </si>
  <si>
    <t>La Alcaldía Local  mantuvo al 80% las acciones correctivas, documentadas y vigentes en el trimestre.</t>
  </si>
  <si>
    <t>CUMPLIMIENTO I TRIMESTRE</t>
  </si>
  <si>
    <t>23 de abril de 2020</t>
  </si>
  <si>
    <r>
      <t xml:space="preserve">
Para el primer trimestre de la vigencia 2020, el plan de gestión de la alcaldía local alcanzó un nivel de desempeño del </t>
    </r>
    <r>
      <rPr>
        <b/>
        <sz val="11"/>
        <rFont val="Garamond"/>
        <family val="1"/>
      </rPr>
      <t>90%.</t>
    </r>
    <r>
      <rPr>
        <sz val="1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iv) Se reprogramaron las metas de encuentros ciudadanos y audiencia pública para segundo trimestre de la vigencia teniendo en cuenta los lineamientos emitidos por la Subsecretaría de Gestión Local para el desarrollo de los mismos.
</t>
    </r>
  </si>
  <si>
    <t>08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</si>
  <si>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620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</si>
  <si>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</si>
  <si>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</si>
  <si>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</si>
  <si>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</si>
  <si>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</si>
  <si>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</si>
  <si>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</si>
  <si>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</si>
  <si>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Participantes en audiencia de rendición de cuentas</t>
  </si>
  <si>
    <t>La Administración Local ha venido adelantado oportuna y diligentemente las gestiones necesarias para atender con responsabilidad las necesidades presentadas frente a la pandemia del “COVID 19" invirtiendo los recursos destinados para mitigar la misma</t>
  </si>
  <si>
    <t>Reporte de la Ejecución Presupuestal de la Alcaldía Local de Suba, corte a 30 de junio de 2020.</t>
  </si>
  <si>
    <t>La Administración Local ha fortalecido notablemente la ejecución de las Obligaciones por Pagar (Giros) y viene realizando depuración de éstas mancomunadamente con sus equipos de trabajo.</t>
  </si>
  <si>
    <t>Reporte de la Ejecución Presupuestal de la Alcaldía Local de Suba, corte a 30 de Junio de 2020.</t>
  </si>
  <si>
    <t>Se elaboró el Plan Y Cronograma De Sostenibilidad Contable, dicho plan cuenta con la aprobación del Alcalde Local de Suba, de dicho plan se avanzó en las actividades 1. Formular el plan de sostenibilidad contable, Revisar la Resolución 328 del 2019 y 3. Identificar las cuentas contables a depurar.</t>
  </si>
  <si>
    <t>1. Plan de sostenibilidad contable elaborado, 2. Actas de revisión a la Resolución 328 del 2019 y 3. Documento de Identificación de cuentas contables a depurar.</t>
  </si>
  <si>
    <t>Se realizaron 114 acciones de control y/o operativos</t>
  </si>
  <si>
    <t>Actas y/o evidencias de los operativos y/o acciones de control</t>
  </si>
  <si>
    <t>Por causa de la emergencia sanitaria decretada a nivel nacional, distrital y del estado de asilamiento preventivo obligatorio igualmente impuesto, no ha sido posible ejecutar las actividades planeadas. Por tal motivo solicitamos amablemente analizar la actividad y reevaluar las metas originalmente establecidas, este análisis se debe gestionar desde el líder del proceso del nivel central.</t>
  </si>
  <si>
    <t>Se realizaron 30 operativos y/o acciones de control</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</si>
  <si>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</si>
  <si>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</si>
  <si>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</si>
  <si>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</si>
  <si>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</si>
  <si>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</si>
  <si>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</si>
  <si>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Reporte Dirección para la Gestión del Desarrollo Local</t>
  </si>
  <si>
    <t xml:space="preserve"> la Alcaldía Local dio respuesta a 2.611 requerimientos ciudadanos del año 2019 de los 1.139 programados , los cuales representan un nivel de avance del 100% en el trimestre.
</t>
  </si>
  <si>
    <t>La Alcaldía Local impulso procesalmente a 9.984 expedientes allegados a 31 de diciembre de 2019.</t>
  </si>
  <si>
    <t>Reporte Dirección para la Gestión Policiva</t>
  </si>
  <si>
    <t>La Alcaldía Local falló de fondo el 1,36%  de los expedientes de policía a cargo de las inspecciones de policía con corte a 31-12-2019 programados para el trimestre.</t>
  </si>
  <si>
    <t>La Alcaldía Local falló de fondo en el trimestre 386 expedientes  de los 1.822 programados para el trimestre..</t>
  </si>
  <si>
    <t>La Alcaldía Local terminó 7 actuaciones administrativa durante el trimestre</t>
  </si>
  <si>
    <t>La Alcaldía Local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</si>
  <si>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</si>
  <si>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Reporte Dirección Administrativa</t>
  </si>
  <si>
    <t>Reporte MIMEC y SIG Ofcina Asesora de Plaenación</t>
  </si>
  <si>
    <t>Reporte Oficina Asesora de Comunicaciones Ley 1712 de 2014.</t>
  </si>
  <si>
    <t xml:space="preserve">
La Alcaldía Local participó  en el 100% de las actividades convocadas por el grupo de gestión documental de la Dirección Administrativa.</t>
  </si>
  <si>
    <t>La Alcaldía Local de los cuatro (4) planes abiertos tiene una (1) acción abierta vencida.</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</si>
  <si>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112 lo que representa un nivel de cumplimiento trimestral del 97%</t>
  </si>
  <si>
    <t>CUMPLIMIENTO II TRIMESTRE</t>
  </si>
  <si>
    <t>28 de Julio de 2020</t>
  </si>
  <si>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</si>
  <si>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Reporte Subsecretaría de Gestión Local</t>
  </si>
  <si>
    <t xml:space="preserve">Para segundo trimestre de la vigencia 2020, el plan de gestión de la alcaldía local alcanzó un nivel de desempeño del 76%.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
</t>
  </si>
  <si>
    <t>número de actuaciones administrativas a las que se les profirio fallo de fondo y se notificaron debidamente  durante el trimestre</t>
  </si>
  <si>
    <t>actuaciones administrativas con fallo de fondo debidamente notificadas</t>
  </si>
  <si>
    <t>Proferir y notificar 620  fallos de fondo dentro de las actuaciones administrativas en materia de obras, comercio y espacio publico</t>
  </si>
  <si>
    <t>02 de septiembre de 2020</t>
  </si>
  <si>
    <t>En el  marco de la mesa técnica el jueves 27 de agosto de 2020 con la Alcaldía Local de Suba,  se realiza el ajuste a la meta de actuaciones administrativas quedando así "Proferir y notificar 620  fallos de fondo dentro de las actuaciones administrativas en materia de obras, comercio y espacio publico"</t>
  </si>
  <si>
    <t>30 de septiembre de 2020</t>
  </si>
  <si>
    <t>Lograr el 80% de cumplimiento físico acumulado del plan de desarrollo local.</t>
  </si>
  <si>
    <t>Comprometer mínimo el 10% a 30 de junio y el 95% a 31 de diciembre de 2020 del presupuesto de inversión directa disponible a la vigencia para el FDL</t>
  </si>
  <si>
    <t>Girar mínimo el 48% del presupuesto de inversión directa comprometido en la vigencia 2020</t>
  </si>
  <si>
    <t>Girar mínimo el 23% del presupuesto comprometido constituido como obligaciones por pagar de la vigencia 2019 (inversión).</t>
  </si>
  <si>
    <t>Girar mínimo el 55% del presupuesto comprometido constituido como obligaciones por pagar de la vigencia 2018 y anteriores (inversión).</t>
  </si>
  <si>
    <t>Impulsar procesalmente (avocar, rechazar, enviar al competente), el 23% de los expedientes de policía a cargo de las inspecciones de policía, con corte a 31 de diciembre de 2019</t>
  </si>
  <si>
    <t>Fallar de fondo el 6% de los expedientes de policía a cargo de las inspecciones de policía con corte a 31-12-2019</t>
  </si>
  <si>
    <t xml:space="preserve">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80% de cumplimiento físico acumulado del plan de desarrollo local.
• Comprometer mínimo el 10% a 30 de junio y el 95% a 31 de diciembre de 2020 del presupuesto de inversión directa disponible a la vigencia para el FDL
• Girar mínimo el 48% del presupuesto de inversión directa comprometido en la vigencia 2020
• Girar mínimo el 23% del presupuesto comprometido constituido como obligaciones por pagar de la vigencia 2019 (inversión).
• Girar mínimo el 55% del presupuesto comprometido constituido como obligaciones por pagar de la vigencia 2018 y anteriores (inversión).
• Impulsar procesalmente (avocar, rechazar, enviar al competente), el 23% de los expedientes de policía a cargo de las inspecciones de policía, con corte a 31 de diciembre de 2019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</si>
</sst>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7"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sz val="11"/>
      <color rgb="FFFF0000"/>
      <name val="Garamond"/>
      <family val="1"/>
    </font>
    <font>
      <b/>
      <sz val="10"/>
      <name val="Garamond"/>
      <family val="1"/>
    </font>
    <font>
      <sz val="11"/>
      <name val="Garamond"/>
      <family val="1"/>
    </font>
    <font>
      <b/>
      <sz val="11"/>
      <name val="Garamond"/>
      <family val="1"/>
    </font>
    <font>
      <b/>
      <sz val="20"/>
      <color theme="1"/>
      <name val="Garamond"/>
      <family val="1"/>
    </font>
    <font>
      <sz val="16"/>
      <color theme="1"/>
      <name val="Garamond"/>
      <family val="1"/>
    </font>
    <font>
      <b/>
      <sz val="16"/>
      <color theme="1"/>
      <name val="Garamond"/>
      <family val="1"/>
    </font>
    <font>
      <sz val="11"/>
      <color rgb="FF006100"/>
      <name val="Calibri"/>
      <family val="2"/>
      <scheme val="minor"/>
    </font>
    <font>
      <sz val="11"/>
      <name val="Calibri"/>
      <family val="2"/>
      <scheme val="minor"/>
    </font>
    <font>
      <sz val="11"/>
      <color rgb="FF0070C0"/>
      <name val="Garamond"/>
      <family val="1"/>
    </font>
    <font>
      <b/>
      <sz val="11"/>
      <color rgb="FF0070C0"/>
      <name val="Garamond"/>
      <family val="1"/>
    </font>
    <font>
      <sz val="9"/>
      <color theme="1"/>
      <name val="Garamond"/>
      <family val="1"/>
    </font>
  </fonts>
  <fills count="1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FFFF"/>
        <bgColor indexed="64"/>
      </patternFill>
    </fill>
    <fill>
      <patternFill patternType="solid">
        <fgColor theme="0"/>
        <bgColor indexed="64"/>
      </patternFill>
    </fill>
    <fill>
      <patternFill patternType="solid">
        <fgColor theme="5" tint="0.79998168889431442"/>
        <bgColor indexed="64"/>
      </patternFill>
    </fill>
  </fills>
  <borders count="41">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2">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2" fillId="12" borderId="0" applyNumberFormat="0" applyBorder="0" applyAlignment="0" applyProtection="0"/>
  </cellStyleXfs>
  <cellXfs count="306">
    <xf numFmtId="0" fontId="0" fillId="0" borderId="0" xfId="0"/>
    <xf numFmtId="0" fontId="5" fillId="0" borderId="25"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6"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0" borderId="9" xfId="0" applyFont="1" applyFill="1" applyBorder="1" applyAlignment="1">
      <alignment vertical="center"/>
    </xf>
    <xf numFmtId="9" fontId="13" fillId="7" borderId="9" xfId="0" applyNumberFormat="1" applyFont="1" applyFill="1" applyBorder="1" applyAlignment="1">
      <alignment vertical="center"/>
    </xf>
    <xf numFmtId="0" fontId="13" fillId="7" borderId="9" xfId="0" applyFont="1" applyFill="1" applyBorder="1" applyAlignment="1">
      <alignment vertical="center"/>
    </xf>
    <xf numFmtId="0" fontId="6" fillId="10" borderId="9" xfId="0" applyFont="1" applyFill="1" applyBorder="1" applyAlignment="1">
      <alignment vertical="center" wrapText="1"/>
    </xf>
    <xf numFmtId="0" fontId="13" fillId="10" borderId="9" xfId="0" applyFont="1" applyFill="1" applyBorder="1" applyAlignment="1">
      <alignment horizontal="center" vertical="center"/>
    </xf>
    <xf numFmtId="0" fontId="6" fillId="8" borderId="9" xfId="0" applyFont="1" applyFill="1" applyBorder="1" applyAlignment="1">
      <alignment vertical="center" wrapText="1"/>
    </xf>
    <xf numFmtId="0" fontId="6" fillId="9" borderId="9" xfId="0" applyFont="1" applyFill="1" applyBorder="1" applyAlignment="1">
      <alignment vertical="center" wrapText="1"/>
    </xf>
    <xf numFmtId="0" fontId="6" fillId="6"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6" borderId="25" xfId="0" applyFont="1" applyFill="1" applyBorder="1" applyAlignment="1">
      <alignment vertical="center" wrapText="1"/>
    </xf>
    <xf numFmtId="0" fontId="6" fillId="6" borderId="26" xfId="0" applyFont="1" applyFill="1" applyBorder="1" applyAlignment="1">
      <alignment vertical="center" wrapText="1"/>
    </xf>
    <xf numFmtId="0" fontId="6" fillId="0" borderId="25" xfId="0" applyFont="1" applyBorder="1" applyAlignment="1">
      <alignment vertical="center" wrapText="1"/>
    </xf>
    <xf numFmtId="0" fontId="6" fillId="10" borderId="25" xfId="0" applyFont="1" applyFill="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8" borderId="25" xfId="0" applyFont="1" applyFill="1" applyBorder="1" applyAlignment="1">
      <alignment vertical="center" wrapText="1"/>
    </xf>
    <xf numFmtId="0" fontId="6" fillId="8" borderId="26" xfId="0" applyFont="1" applyFill="1" applyBorder="1" applyAlignment="1">
      <alignment vertical="center" wrapText="1"/>
    </xf>
    <xf numFmtId="0" fontId="6" fillId="10" borderId="26" xfId="0" applyFont="1" applyFill="1" applyBorder="1" applyAlignment="1">
      <alignment vertical="center" wrapText="1"/>
    </xf>
    <xf numFmtId="0" fontId="6" fillId="9" borderId="25" xfId="0" applyFont="1" applyFill="1" applyBorder="1" applyAlignment="1">
      <alignment vertical="center" wrapText="1"/>
    </xf>
    <xf numFmtId="0" fontId="6" fillId="9" borderId="26" xfId="0" applyFont="1" applyFill="1" applyBorder="1" applyAlignment="1">
      <alignment vertical="center" wrapText="1"/>
    </xf>
    <xf numFmtId="0" fontId="12" fillId="7" borderId="12" xfId="0" applyFont="1" applyFill="1" applyBorder="1" applyAlignment="1" applyProtection="1">
      <alignment horizontal="justify" vertical="center" wrapText="1"/>
      <protection locked="0"/>
    </xf>
    <xf numFmtId="9" fontId="13" fillId="7" borderId="12" xfId="0" applyNumberFormat="1" applyFont="1" applyFill="1" applyBorder="1" applyAlignment="1">
      <alignment vertical="center"/>
    </xf>
    <xf numFmtId="0" fontId="6" fillId="10" borderId="26" xfId="0" applyFont="1" applyFill="1" applyBorder="1" applyAlignment="1">
      <alignment vertical="center"/>
    </xf>
    <xf numFmtId="0" fontId="14" fillId="10" borderId="25" xfId="0" applyFont="1" applyFill="1" applyBorder="1" applyAlignment="1">
      <alignment vertical="center" wrapText="1"/>
    </xf>
    <xf numFmtId="9" fontId="5" fillId="0" borderId="26" xfId="0" applyNumberFormat="1" applyFont="1" applyBorder="1" applyAlignment="1" applyProtection="1">
      <alignment horizontal="justify" vertical="center" wrapText="1"/>
      <protection locked="0"/>
    </xf>
    <xf numFmtId="9" fontId="7" fillId="0" borderId="26" xfId="0" applyNumberFormat="1" applyFont="1" applyBorder="1" applyAlignment="1" applyProtection="1">
      <alignment horizontal="center" vertical="center" wrapText="1"/>
      <protection locked="0"/>
    </xf>
    <xf numFmtId="1" fontId="7" fillId="0" borderId="26" xfId="0" applyNumberFormat="1" applyFont="1" applyBorder="1" applyAlignment="1" applyProtection="1">
      <alignment horizontal="center" vertical="center" wrapText="1"/>
      <protection locked="0"/>
    </xf>
    <xf numFmtId="0" fontId="5" fillId="0" borderId="25" xfId="0" applyFont="1" applyBorder="1" applyAlignment="1">
      <alignment horizontal="justify" vertical="center" wrapText="1"/>
    </xf>
    <xf numFmtId="9" fontId="5" fillId="0" borderId="26" xfId="2" applyFont="1" applyBorder="1" applyAlignment="1">
      <alignment horizontal="justify" vertical="center" wrapText="1"/>
    </xf>
    <xf numFmtId="0" fontId="5" fillId="0" borderId="16"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7" xfId="2" applyFont="1" applyBorder="1" applyAlignment="1">
      <alignment horizontal="justify" vertical="center" wrapText="1"/>
    </xf>
    <xf numFmtId="0" fontId="6" fillId="7" borderId="22" xfId="0" applyFont="1" applyFill="1" applyBorder="1" applyAlignment="1">
      <alignment vertical="center"/>
    </xf>
    <xf numFmtId="0" fontId="6" fillId="7" borderId="0" xfId="0" applyFont="1" applyFill="1" applyBorder="1" applyAlignment="1">
      <alignment vertical="center"/>
    </xf>
    <xf numFmtId="0" fontId="6" fillId="10" borderId="8" xfId="0" applyFont="1" applyFill="1" applyBorder="1" applyAlignment="1">
      <alignment vertical="center"/>
    </xf>
    <xf numFmtId="0" fontId="6" fillId="0" borderId="22" xfId="0" applyFont="1" applyBorder="1" applyAlignment="1">
      <alignment vertical="center"/>
    </xf>
    <xf numFmtId="0" fontId="5" fillId="0" borderId="26" xfId="0" applyFont="1" applyBorder="1" applyAlignment="1" applyProtection="1">
      <alignment horizontal="justify" vertical="center" wrapText="1"/>
      <protection locked="0"/>
    </xf>
    <xf numFmtId="0" fontId="6" fillId="0" borderId="30" xfId="0" applyFont="1" applyBorder="1" applyAlignment="1">
      <alignment vertical="center"/>
    </xf>
    <xf numFmtId="0" fontId="5" fillId="0" borderId="27" xfId="0" applyFont="1" applyBorder="1" applyAlignment="1" applyProtection="1">
      <alignment horizontal="justify" vertical="center" wrapText="1"/>
      <protection locked="0"/>
    </xf>
    <xf numFmtId="0" fontId="6" fillId="10" borderId="25" xfId="0" applyFont="1" applyFill="1" applyBorder="1" applyAlignment="1">
      <alignment vertical="center"/>
    </xf>
    <xf numFmtId="0" fontId="5" fillId="0" borderId="26" xfId="0" applyFont="1" applyBorder="1" applyAlignment="1" applyProtection="1">
      <alignment horizontal="center" vertical="center" wrapText="1"/>
      <protection locked="0"/>
    </xf>
    <xf numFmtId="0" fontId="11" fillId="10" borderId="16"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6" fillId="0" borderId="9" xfId="0" applyFont="1" applyBorder="1" applyAlignment="1">
      <alignment horizontal="center" vertical="center"/>
    </xf>
    <xf numFmtId="0" fontId="6" fillId="10" borderId="9" xfId="0" applyFont="1" applyFill="1" applyBorder="1" applyAlignment="1">
      <alignment horizontal="center" vertical="center"/>
    </xf>
    <xf numFmtId="0" fontId="6" fillId="0" borderId="0" xfId="0" applyFont="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6" fillId="0" borderId="9" xfId="0" applyFont="1" applyBorder="1" applyAlignment="1">
      <alignment horizontal="center" vertical="center"/>
    </xf>
    <xf numFmtId="0" fontId="6" fillId="0" borderId="24" xfId="0" applyFont="1" applyFill="1" applyBorder="1" applyAlignment="1">
      <alignment vertical="center"/>
    </xf>
    <xf numFmtId="0" fontId="6" fillId="0" borderId="12" xfId="0" applyFont="1" applyFill="1" applyBorder="1" applyAlignment="1">
      <alignment vertical="center" wrapText="1"/>
    </xf>
    <xf numFmtId="0" fontId="3" fillId="0" borderId="33" xfId="0" applyFont="1" applyFill="1" applyBorder="1" applyAlignment="1">
      <alignment vertical="center" wrapText="1"/>
    </xf>
    <xf numFmtId="0" fontId="6" fillId="0" borderId="12" xfId="0" applyFont="1" applyFill="1" applyBorder="1" applyAlignment="1">
      <alignment vertical="center"/>
    </xf>
    <xf numFmtId="0" fontId="6" fillId="0" borderId="25" xfId="0" applyFont="1" applyFill="1" applyBorder="1" applyAlignment="1">
      <alignment vertical="center"/>
    </xf>
    <xf numFmtId="0" fontId="6" fillId="0" borderId="9" xfId="0" applyFont="1" applyFill="1" applyBorder="1" applyAlignment="1">
      <alignment vertical="center" wrapText="1"/>
    </xf>
    <xf numFmtId="0" fontId="6" fillId="0" borderId="26" xfId="0" applyFont="1" applyFill="1" applyBorder="1" applyAlignment="1">
      <alignment vertical="center" wrapText="1"/>
    </xf>
    <xf numFmtId="0" fontId="6" fillId="0" borderId="25"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vertical="center"/>
    </xf>
    <xf numFmtId="0" fontId="3" fillId="0" borderId="26" xfId="0" applyFont="1" applyFill="1" applyBorder="1" applyAlignment="1">
      <alignment vertical="center" wrapText="1"/>
    </xf>
    <xf numFmtId="0" fontId="10" fillId="0" borderId="25" xfId="0" applyFont="1" applyFill="1" applyBorder="1" applyAlignment="1">
      <alignment horizontal="justify" vertical="center" wrapText="1"/>
    </xf>
    <xf numFmtId="0" fontId="3" fillId="0" borderId="9" xfId="0" applyFont="1" applyFill="1" applyBorder="1" applyAlignment="1">
      <alignment vertical="center" wrapText="1"/>
    </xf>
    <xf numFmtId="0" fontId="10" fillId="0" borderId="9" xfId="0" applyFont="1" applyFill="1" applyBorder="1" applyAlignment="1">
      <alignment vertical="center" wrapText="1"/>
    </xf>
    <xf numFmtId="0" fontId="6" fillId="0" borderId="9" xfId="0" applyFont="1" applyFill="1" applyBorder="1" applyAlignment="1">
      <alignment vertical="center"/>
    </xf>
    <xf numFmtId="9" fontId="6" fillId="0" borderId="9" xfId="0" applyNumberFormat="1" applyFont="1" applyFill="1" applyBorder="1" applyAlignment="1">
      <alignment vertical="center"/>
    </xf>
    <xf numFmtId="0" fontId="4" fillId="0" borderId="25"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9" fontId="6" fillId="0" borderId="26" xfId="0" applyNumberFormat="1" applyFont="1" applyFill="1" applyBorder="1" applyAlignment="1">
      <alignment vertical="center"/>
    </xf>
    <xf numFmtId="0" fontId="15" fillId="0" borderId="26" xfId="0" applyFont="1" applyFill="1" applyBorder="1" applyAlignment="1">
      <alignment vertical="center" wrapText="1"/>
    </xf>
    <xf numFmtId="10" fontId="6" fillId="0" borderId="9" xfId="0" applyNumberFormat="1" applyFont="1" applyFill="1" applyBorder="1" applyAlignment="1">
      <alignment horizontal="center" vertical="center"/>
    </xf>
    <xf numFmtId="9" fontId="17" fillId="0" borderId="9" xfId="0" applyNumberFormat="1" applyFont="1" applyFill="1" applyBorder="1" applyAlignment="1">
      <alignment vertical="center"/>
    </xf>
    <xf numFmtId="0" fontId="3" fillId="0" borderId="25" xfId="0" applyFont="1" applyFill="1" applyBorder="1" applyAlignment="1">
      <alignment vertical="center" wrapText="1"/>
    </xf>
    <xf numFmtId="0" fontId="6" fillId="0" borderId="9" xfId="0" applyFont="1" applyFill="1" applyBorder="1" applyAlignment="1">
      <alignment horizontal="center" vertical="center" wrapText="1"/>
    </xf>
    <xf numFmtId="0" fontId="10" fillId="0" borderId="25" xfId="0" applyFont="1" applyFill="1" applyBorder="1" applyAlignment="1">
      <alignment vertical="center" wrapText="1"/>
    </xf>
    <xf numFmtId="0" fontId="6"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vertical="center"/>
    </xf>
    <xf numFmtId="0" fontId="6" fillId="0" borderId="26" xfId="0" applyFont="1" applyFill="1" applyBorder="1" applyAlignment="1">
      <alignment vertical="center"/>
    </xf>
    <xf numFmtId="0" fontId="4" fillId="0" borderId="9" xfId="0" applyFont="1" applyFill="1" applyBorder="1" applyAlignment="1">
      <alignment horizontal="justify" vertical="center" wrapText="1"/>
    </xf>
    <xf numFmtId="0" fontId="3" fillId="0" borderId="32" xfId="0" applyFont="1" applyFill="1" applyBorder="1" applyAlignment="1">
      <alignment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justify" vertical="center" wrapText="1"/>
    </xf>
    <xf numFmtId="0" fontId="6" fillId="0" borderId="10" xfId="0" applyFont="1" applyFill="1" applyBorder="1" applyAlignment="1">
      <alignment vertical="center"/>
    </xf>
    <xf numFmtId="41" fontId="6" fillId="0" borderId="26" xfId="1" applyFont="1" applyFill="1" applyBorder="1" applyAlignment="1">
      <alignment vertical="center"/>
    </xf>
    <xf numFmtId="41" fontId="6" fillId="0" borderId="15" xfId="1" applyFont="1" applyFill="1" applyBorder="1" applyAlignment="1">
      <alignment vertical="center"/>
    </xf>
    <xf numFmtId="0" fontId="6" fillId="0" borderId="9" xfId="0" applyFont="1" applyBorder="1" applyAlignment="1">
      <alignment horizontal="center" vertical="center" wrapText="1"/>
    </xf>
    <xf numFmtId="9" fontId="23" fillId="0" borderId="9" xfId="11" applyNumberFormat="1" applyFont="1" applyFill="1" applyBorder="1" applyAlignment="1">
      <alignment vertical="center"/>
    </xf>
    <xf numFmtId="9" fontId="6" fillId="0" borderId="25" xfId="0" applyNumberFormat="1" applyFont="1" applyFill="1" applyBorder="1" applyAlignment="1">
      <alignment horizontal="center" vertical="center" wrapText="1"/>
    </xf>
    <xf numFmtId="9" fontId="6" fillId="0" borderId="25" xfId="2" applyFont="1" applyFill="1" applyBorder="1" applyAlignment="1">
      <alignment horizontal="center" vertical="center" wrapText="1"/>
    </xf>
    <xf numFmtId="9" fontId="6" fillId="0" borderId="9" xfId="2" applyFont="1" applyFill="1" applyBorder="1" applyAlignment="1">
      <alignment horizontal="center" vertical="center" wrapText="1"/>
    </xf>
    <xf numFmtId="9" fontId="24" fillId="0" borderId="25" xfId="0" applyNumberFormat="1" applyFont="1" applyBorder="1" applyAlignment="1">
      <alignment horizontal="center" vertical="center" wrapText="1"/>
    </xf>
    <xf numFmtId="9" fontId="24" fillId="0" borderId="9"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25" xfId="0" applyFont="1" applyFill="1" applyBorder="1" applyAlignment="1">
      <alignment horizontal="center" vertical="center" wrapText="1"/>
    </xf>
    <xf numFmtId="10" fontId="6" fillId="0" borderId="9"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0" fontId="24" fillId="0" borderId="25"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16" xfId="0" applyFont="1" applyBorder="1" applyAlignment="1">
      <alignment horizontal="center" vertical="center" wrapText="1"/>
    </xf>
    <xf numFmtId="0" fontId="13" fillId="11" borderId="34" xfId="0" applyFont="1" applyFill="1" applyBorder="1" applyAlignment="1">
      <alignment horizontal="center" vertical="center" wrapText="1"/>
    </xf>
    <xf numFmtId="0" fontId="13" fillId="0" borderId="0" xfId="0" applyFont="1" applyAlignment="1">
      <alignment horizontal="center" vertical="center" wrapText="1"/>
    </xf>
    <xf numFmtId="10" fontId="13" fillId="0" borderId="9" xfId="0" applyNumberFormat="1" applyFont="1" applyFill="1" applyBorder="1" applyAlignment="1">
      <alignment horizontal="center" vertical="center" wrapText="1"/>
    </xf>
    <xf numFmtId="9" fontId="13" fillId="0" borderId="9" xfId="2" applyFont="1" applyFill="1" applyBorder="1" applyAlignment="1">
      <alignment horizontal="center" vertical="center" wrapText="1"/>
    </xf>
    <xf numFmtId="9" fontId="13" fillId="0" borderId="9" xfId="0" applyNumberFormat="1" applyFont="1" applyFill="1" applyBorder="1" applyAlignment="1">
      <alignment horizontal="center" vertical="center" wrapText="1"/>
    </xf>
    <xf numFmtId="0" fontId="25" fillId="0" borderId="9" xfId="0" applyFont="1" applyBorder="1" applyAlignment="1">
      <alignment horizontal="center" vertical="center" wrapText="1"/>
    </xf>
    <xf numFmtId="9" fontId="25" fillId="0" borderId="9" xfId="0" applyNumberFormat="1" applyFont="1" applyBorder="1" applyAlignment="1">
      <alignment horizontal="center" vertical="center" wrapText="1"/>
    </xf>
    <xf numFmtId="0" fontId="6" fillId="0" borderId="35" xfId="0" applyFont="1" applyFill="1" applyBorder="1" applyAlignment="1">
      <alignment vertical="center"/>
    </xf>
    <xf numFmtId="0" fontId="6" fillId="10" borderId="22" xfId="0" applyFont="1" applyFill="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13" fillId="0" borderId="9"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10" borderId="26" xfId="0" applyFont="1" applyFill="1" applyBorder="1" applyAlignment="1">
      <alignment horizontal="center" vertical="center" wrapText="1"/>
    </xf>
    <xf numFmtId="0" fontId="24"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4" fillId="0" borderId="27" xfId="0" applyFont="1" applyBorder="1" applyAlignment="1">
      <alignment horizontal="center" vertical="center" wrapText="1"/>
    </xf>
    <xf numFmtId="166" fontId="6" fillId="0" borderId="9" xfId="2" applyNumberFormat="1" applyFont="1" applyFill="1" applyBorder="1" applyAlignment="1">
      <alignment horizontal="center" vertical="center" wrapText="1"/>
    </xf>
    <xf numFmtId="166" fontId="13" fillId="0" borderId="9" xfId="2" applyNumberFormat="1" applyFont="1" applyFill="1" applyBorder="1" applyAlignment="1">
      <alignment horizontal="center" vertical="center" wrapText="1"/>
    </xf>
    <xf numFmtId="9" fontId="21" fillId="0" borderId="38" xfId="2" applyFont="1" applyBorder="1" applyAlignment="1">
      <alignment horizontal="center" vertical="center" wrapText="1"/>
    </xf>
    <xf numFmtId="0" fontId="6" fillId="0" borderId="9" xfId="0" applyFont="1" applyFill="1" applyBorder="1" applyAlignment="1" applyProtection="1">
      <alignment vertical="center" wrapText="1"/>
      <protection locked="0"/>
    </xf>
    <xf numFmtId="0" fontId="6" fillId="0" borderId="26" xfId="0" applyFont="1" applyFill="1" applyBorder="1" applyAlignment="1" applyProtection="1">
      <alignment vertical="center" wrapText="1"/>
      <protection locked="0"/>
    </xf>
    <xf numFmtId="0" fontId="6" fillId="10" borderId="9" xfId="0" applyFont="1" applyFill="1" applyBorder="1" applyAlignment="1" applyProtection="1">
      <alignment vertical="center" wrapText="1"/>
      <protection locked="0"/>
    </xf>
    <xf numFmtId="0" fontId="6" fillId="10" borderId="26" xfId="0" applyFont="1" applyFill="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9" fontId="10" fillId="0" borderId="14" xfId="0" applyNumberFormat="1" applyFont="1" applyFill="1" applyBorder="1" applyAlignment="1">
      <alignment horizontal="center" vertical="center" wrapText="1"/>
    </xf>
    <xf numFmtId="9" fontId="18" fillId="10" borderId="9" xfId="2" applyNumberFormat="1" applyFont="1" applyFill="1" applyBorder="1" applyAlignment="1">
      <alignment vertical="center"/>
    </xf>
    <xf numFmtId="0" fontId="3" fillId="13" borderId="24" xfId="0" applyFont="1" applyFill="1" applyBorder="1" applyAlignment="1">
      <alignment horizontal="justify" vertical="center" wrapText="1"/>
    </xf>
    <xf numFmtId="166" fontId="10" fillId="0" borderId="34"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3" fontId="6" fillId="10" borderId="12" xfId="0" applyNumberFormat="1" applyFont="1" applyFill="1" applyBorder="1" applyAlignment="1">
      <alignment horizontal="center" vertical="center"/>
    </xf>
    <xf numFmtId="0" fontId="6" fillId="14" borderId="12" xfId="0" applyFont="1" applyFill="1" applyBorder="1" applyAlignment="1">
      <alignment vertical="center"/>
    </xf>
    <xf numFmtId="0" fontId="6" fillId="14" borderId="12" xfId="0" applyFont="1" applyFill="1" applyBorder="1" applyAlignment="1">
      <alignment vertical="center" wrapText="1"/>
    </xf>
    <xf numFmtId="0" fontId="6" fillId="0" borderId="12" xfId="0" applyFont="1" applyBorder="1" applyAlignment="1">
      <alignment vertical="center"/>
    </xf>
    <xf numFmtId="3" fontId="6" fillId="0" borderId="12" xfId="0" applyNumberFormat="1" applyFont="1" applyBorder="1" applyAlignment="1">
      <alignment vertical="center"/>
    </xf>
    <xf numFmtId="0" fontId="4" fillId="13" borderId="25" xfId="0" applyFont="1" applyFill="1" applyBorder="1" applyAlignment="1">
      <alignment horizontal="justify"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0" fontId="6" fillId="14" borderId="9" xfId="0" applyFont="1" applyFill="1" applyBorder="1" applyAlignment="1">
      <alignment vertical="center"/>
    </xf>
    <xf numFmtId="0" fontId="6" fillId="14" borderId="9" xfId="0" applyFont="1" applyFill="1" applyBorder="1" applyAlignment="1">
      <alignment vertical="center" wrapText="1"/>
    </xf>
    <xf numFmtId="0" fontId="6" fillId="0" borderId="33" xfId="0" applyFont="1" applyBorder="1" applyAlignment="1">
      <alignment horizontal="center" vertical="center"/>
    </xf>
    <xf numFmtId="1" fontId="6" fillId="0" borderId="26" xfId="2" applyNumberFormat="1" applyFont="1" applyFill="1" applyBorder="1" applyAlignment="1">
      <alignment horizontal="center" vertical="center"/>
    </xf>
    <xf numFmtId="0" fontId="6" fillId="0" borderId="9" xfId="0" applyFont="1" applyFill="1" applyBorder="1" applyAlignment="1" applyProtection="1">
      <alignment horizontal="center" vertical="center" wrapText="1"/>
      <protection locked="0"/>
    </xf>
    <xf numFmtId="0" fontId="13" fillId="8"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25" xfId="0" applyFont="1" applyBorder="1" applyAlignment="1">
      <alignment vertical="center"/>
    </xf>
    <xf numFmtId="0" fontId="3" fillId="0" borderId="26" xfId="0" applyFont="1" applyBorder="1" applyAlignment="1">
      <alignment vertical="center" wrapText="1"/>
    </xf>
    <xf numFmtId="0" fontId="3" fillId="0" borderId="25" xfId="0" applyFont="1" applyBorder="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14" borderId="9" xfId="0" applyFont="1" applyFill="1" applyBorder="1" applyAlignment="1">
      <alignment vertical="center" wrapText="1"/>
    </xf>
    <xf numFmtId="9" fontId="6" fillId="0" borderId="9" xfId="0" applyNumberFormat="1" applyFont="1" applyBorder="1" applyAlignment="1">
      <alignment vertical="center"/>
    </xf>
    <xf numFmtId="9" fontId="6" fillId="0" borderId="26" xfId="0" applyNumberFormat="1" applyFont="1" applyBorder="1" applyAlignment="1">
      <alignment vertical="center"/>
    </xf>
    <xf numFmtId="0" fontId="6" fillId="0" borderId="14" xfId="0" applyFont="1" applyBorder="1" applyAlignment="1">
      <alignment vertical="center" wrapText="1"/>
    </xf>
    <xf numFmtId="0" fontId="6" fillId="0" borderId="40" xfId="0" applyFont="1" applyBorder="1" applyAlignment="1">
      <alignment vertical="center" wrapText="1"/>
    </xf>
    <xf numFmtId="0" fontId="6" fillId="14" borderId="9" xfId="0" applyFont="1" applyFill="1" applyBorder="1" applyAlignment="1">
      <alignment horizontal="center" vertical="center"/>
    </xf>
    <xf numFmtId="0" fontId="6" fillId="8" borderId="25" xfId="0" applyFont="1" applyFill="1" applyBorder="1" applyAlignment="1">
      <alignment horizontal="center" vertical="center" wrapText="1"/>
    </xf>
    <xf numFmtId="0" fontId="6" fillId="8" borderId="9" xfId="0" applyFont="1" applyFill="1" applyBorder="1" applyAlignment="1">
      <alignment horizontal="center" vertical="center" wrapText="1"/>
    </xf>
    <xf numFmtId="9" fontId="6" fillId="0" borderId="2" xfId="2" applyFont="1" applyFill="1" applyBorder="1" applyAlignment="1">
      <alignment horizontal="center" vertical="center" wrapText="1"/>
    </xf>
    <xf numFmtId="9" fontId="6" fillId="0" borderId="9" xfId="2"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10" borderId="9" xfId="0" applyFont="1" applyFill="1" applyBorder="1" applyAlignment="1" applyProtection="1">
      <alignment horizontal="center" vertical="center" wrapText="1"/>
      <protection locked="0"/>
    </xf>
    <xf numFmtId="10" fontId="6" fillId="0" borderId="9" xfId="2" applyNumberFormat="1"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9" fontId="25" fillId="0" borderId="9" xfId="0" applyNumberFormat="1" applyFont="1" applyBorder="1" applyAlignment="1" applyProtection="1">
      <alignment horizontal="center" vertical="center" wrapText="1"/>
      <protection locked="0"/>
    </xf>
    <xf numFmtId="0" fontId="24" fillId="0" borderId="9" xfId="0" applyFont="1" applyBorder="1" applyAlignment="1" applyProtection="1">
      <alignment horizontal="justify" vertical="center" wrapText="1"/>
      <protection locked="0"/>
    </xf>
    <xf numFmtId="9" fontId="25"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5" fillId="0" borderId="2" xfId="0" applyFont="1" applyBorder="1" applyAlignment="1">
      <alignment horizontal="center" vertical="center" wrapText="1"/>
    </xf>
    <xf numFmtId="9" fontId="24" fillId="0" borderId="9" xfId="0" applyNumberFormat="1" applyFont="1" applyBorder="1" applyAlignment="1" applyProtection="1">
      <alignment horizontal="center" vertical="center" wrapText="1"/>
      <protection locked="0"/>
    </xf>
    <xf numFmtId="9" fontId="25" fillId="0" borderId="10" xfId="0" applyNumberFormat="1" applyFont="1" applyBorder="1" applyAlignment="1" applyProtection="1">
      <alignment horizontal="center" vertical="center" wrapText="1"/>
      <protection locked="0"/>
    </xf>
    <xf numFmtId="9" fontId="24" fillId="0" borderId="2" xfId="2" applyFont="1" applyBorder="1" applyAlignment="1">
      <alignment horizontal="center" vertical="center" wrapText="1"/>
    </xf>
    <xf numFmtId="9" fontId="24"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9" fontId="24" fillId="0" borderId="37" xfId="2" applyFont="1" applyBorder="1" applyAlignment="1">
      <alignment horizontal="center" vertical="center" wrapText="1"/>
    </xf>
    <xf numFmtId="9" fontId="13" fillId="0" borderId="9" xfId="2" applyFont="1" applyFill="1" applyBorder="1" applyAlignment="1" applyProtection="1">
      <alignment horizontal="center" vertical="center" wrapText="1"/>
      <protection locked="0"/>
    </xf>
    <xf numFmtId="9" fontId="13" fillId="0" borderId="9" xfId="0" applyNumberFormat="1" applyFont="1" applyFill="1" applyBorder="1" applyAlignment="1" applyProtection="1">
      <alignment horizontal="center" vertical="center" wrapText="1"/>
      <protection locked="0"/>
    </xf>
    <xf numFmtId="10" fontId="13" fillId="0" borderId="9" xfId="0" applyNumberFormat="1" applyFont="1" applyFill="1" applyBorder="1" applyAlignment="1" applyProtection="1">
      <alignment horizontal="center" vertical="center" wrapText="1"/>
      <protection locked="0"/>
    </xf>
    <xf numFmtId="10" fontId="13" fillId="0" borderId="9" xfId="2" applyNumberFormat="1" applyFont="1" applyFill="1" applyBorder="1" applyAlignment="1" applyProtection="1">
      <alignment horizontal="center" vertical="center" wrapText="1"/>
      <protection locked="0"/>
    </xf>
    <xf numFmtId="0" fontId="13" fillId="10" borderId="9" xfId="0" applyFont="1" applyFill="1" applyBorder="1" applyAlignment="1" applyProtection="1">
      <alignment horizontal="center" vertical="center" wrapText="1"/>
      <protection locked="0"/>
    </xf>
    <xf numFmtId="0" fontId="6" fillId="15" borderId="2" xfId="0" applyFont="1" applyFill="1" applyBorder="1" applyAlignment="1">
      <alignment horizontal="center" vertical="center" wrapText="1"/>
    </xf>
    <xf numFmtId="9" fontId="24" fillId="0" borderId="10" xfId="0" applyNumberFormat="1" applyFont="1" applyBorder="1" applyAlignment="1" applyProtection="1">
      <alignment horizontal="center" vertical="center" wrapText="1"/>
      <protection locked="0"/>
    </xf>
    <xf numFmtId="0" fontId="13" fillId="11" borderId="39" xfId="0" applyFont="1" applyFill="1" applyBorder="1" applyAlignment="1">
      <alignment horizontal="center" vertical="center" wrapText="1"/>
    </xf>
    <xf numFmtId="0" fontId="6" fillId="0" borderId="10" xfId="0" applyFont="1" applyBorder="1" applyAlignment="1">
      <alignment vertical="center"/>
    </xf>
    <xf numFmtId="9" fontId="6" fillId="0" borderId="2" xfId="0" applyNumberFormat="1" applyFont="1" applyFill="1" applyBorder="1" applyAlignment="1">
      <alignment horizontal="center" vertical="center" wrapText="1"/>
    </xf>
    <xf numFmtId="9" fontId="6" fillId="0" borderId="9" xfId="0" applyNumberFormat="1" applyFont="1" applyFill="1" applyBorder="1" applyAlignment="1" applyProtection="1">
      <alignment horizontal="center" vertical="center" wrapText="1"/>
      <protection locked="0"/>
    </xf>
    <xf numFmtId="9" fontId="19" fillId="0" borderId="39" xfId="2" applyNumberFormat="1" applyFont="1" applyBorder="1" applyAlignment="1">
      <alignment horizontal="center" vertical="center" wrapText="1"/>
    </xf>
    <xf numFmtId="0" fontId="6" fillId="0" borderId="9" xfId="0" applyFont="1" applyBorder="1" applyAlignment="1">
      <alignment horizontal="center" vertical="center" wrapText="1"/>
    </xf>
    <xf numFmtId="0" fontId="13" fillId="10"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6" borderId="2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11" borderId="25"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6" fillId="11" borderId="17" xfId="0" applyFont="1" applyFill="1" applyBorder="1" applyAlignment="1">
      <alignment horizontal="center" vertical="center" wrapText="1"/>
    </xf>
    <xf numFmtId="0" fontId="6" fillId="11" borderId="18"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1" fillId="10" borderId="5" xfId="0" applyFont="1" applyFill="1" applyBorder="1" applyAlignment="1">
      <alignment horizontal="center" vertical="center"/>
    </xf>
    <xf numFmtId="0" fontId="11" fillId="10" borderId="26" xfId="0" applyFont="1" applyFill="1" applyBorder="1" applyAlignment="1">
      <alignment horizontal="center" vertical="center"/>
    </xf>
    <xf numFmtId="0" fontId="11" fillId="10" borderId="27" xfId="0" applyFont="1" applyFill="1" applyBorder="1" applyAlignment="1">
      <alignment horizontal="center" vertical="center"/>
    </xf>
    <xf numFmtId="0" fontId="11" fillId="10" borderId="21"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0" borderId="25"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11" fillId="10" borderId="21" xfId="0" applyFont="1" applyFill="1" applyBorder="1" applyAlignment="1">
      <alignment horizontal="center" vertical="center"/>
    </xf>
    <xf numFmtId="0" fontId="11" fillId="10" borderId="4" xfId="0" applyFont="1" applyFill="1" applyBorder="1" applyAlignment="1">
      <alignment horizontal="center" vertical="center"/>
    </xf>
    <xf numFmtId="0" fontId="11" fillId="10" borderId="25" xfId="0" applyFont="1" applyFill="1" applyBorder="1" applyAlignment="1">
      <alignment horizontal="center" vertical="center"/>
    </xf>
    <xf numFmtId="0" fontId="11" fillId="10" borderId="9" xfId="0" applyFont="1" applyFill="1" applyBorder="1" applyAlignment="1">
      <alignment horizontal="center" vertical="center"/>
    </xf>
    <xf numFmtId="0" fontId="16" fillId="5" borderId="23" xfId="0" applyFont="1" applyFill="1" applyBorder="1" applyAlignment="1">
      <alignment horizontal="center" vertical="center"/>
    </xf>
    <xf numFmtId="0" fontId="16" fillId="5" borderId="28" xfId="0" applyFont="1" applyFill="1" applyBorder="1" applyAlignment="1">
      <alignment horizontal="center" vertical="center"/>
    </xf>
    <xf numFmtId="0" fontId="16" fillId="5" borderId="20"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3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26" fillId="0" borderId="9" xfId="0" applyFont="1" applyBorder="1" applyAlignment="1">
      <alignment horizontal="center" vertical="center" wrapText="1"/>
    </xf>
    <xf numFmtId="0" fontId="26" fillId="0" borderId="14" xfId="0" applyFont="1" applyBorder="1" applyAlignment="1">
      <alignment horizontal="left" vertical="center" wrapText="1"/>
    </xf>
    <xf numFmtId="0" fontId="26" fillId="0" borderId="40" xfId="0" applyFont="1" applyBorder="1" applyAlignment="1">
      <alignment horizontal="left" vertical="center" wrapText="1"/>
    </xf>
    <xf numFmtId="0" fontId="26" fillId="0" borderId="2" xfId="0" applyFont="1" applyBorder="1" applyAlignment="1">
      <alignment horizontal="left" vertical="center" wrapText="1"/>
    </xf>
    <xf numFmtId="0" fontId="13" fillId="0" borderId="0" xfId="0" applyFont="1" applyAlignment="1">
      <alignment horizontal="center" vertical="center"/>
    </xf>
    <xf numFmtId="0" fontId="6" fillId="10" borderId="21"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25" xfId="0" applyFont="1" applyFill="1" applyBorder="1" applyAlignment="1">
      <alignment horizontal="center" vertical="center"/>
    </xf>
    <xf numFmtId="0" fontId="6" fillId="10" borderId="26"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27"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0"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17" fillId="0" borderId="9" xfId="0" applyFont="1" applyBorder="1" applyAlignment="1">
      <alignment horizontal="justify" vertical="center" wrapText="1"/>
    </xf>
    <xf numFmtId="0" fontId="17" fillId="0" borderId="9" xfId="0" applyFont="1" applyBorder="1" applyAlignment="1">
      <alignment horizontal="justify" vertical="center"/>
    </xf>
    <xf numFmtId="0" fontId="19" fillId="0" borderId="21"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20" fillId="0" borderId="27" xfId="0" applyFont="1" applyBorder="1" applyAlignment="1">
      <alignment horizontal="center" vertical="center"/>
    </xf>
    <xf numFmtId="0" fontId="6" fillId="0" borderId="10" xfId="0" applyFont="1" applyBorder="1" applyAlignment="1">
      <alignment horizontal="center"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4" xfId="0" applyFont="1" applyBorder="1" applyAlignment="1">
      <alignment horizontal="left" vertical="center" wrapText="1"/>
    </xf>
    <xf numFmtId="0" fontId="6" fillId="0" borderId="40" xfId="0" applyFont="1" applyBorder="1" applyAlignment="1">
      <alignment horizontal="left" vertical="center"/>
    </xf>
  </cellXfs>
  <cellStyles count="12">
    <cellStyle name="Amarillo" xfId="3" xr:uid="{00000000-0005-0000-0000-000000000000}"/>
    <cellStyle name="Bueno" xfId="11" builtinId="26"/>
    <cellStyle name="Millares [0]" xfId="1" builtinId="6"/>
    <cellStyle name="Millares 2" xfId="5" xr:uid="{00000000-0005-0000-0000-000004000000}"/>
    <cellStyle name="Millares 3" xfId="4" xr:uid="{00000000-0005-0000-0000-000005000000}"/>
    <cellStyle name="Normal" xfId="0" builtinId="0"/>
    <cellStyle name="Normal 2" xfId="6" xr:uid="{00000000-0005-0000-0000-000007000000}"/>
    <cellStyle name="Porcentaje" xfId="2" builtinId="5"/>
    <cellStyle name="Porcentaje 2" xfId="7" xr:uid="{00000000-0005-0000-0000-000009000000}"/>
    <cellStyle name="Porcentual 2" xfId="8" xr:uid="{00000000-0005-0000-0000-00000A000000}"/>
    <cellStyle name="Rojo" xfId="9" xr:uid="{00000000-0005-0000-0000-00000B000000}"/>
    <cellStyle name="Verde"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1"/>
  <sheetViews>
    <sheetView tabSelected="1" zoomScale="60" zoomScaleNormal="60" workbookViewId="0">
      <selection activeCell="A23" sqref="A23"/>
    </sheetView>
  </sheetViews>
  <sheetFormatPr baseColWidth="10" defaultColWidth="11.42578125" defaultRowHeight="15" x14ac:dyDescent="0.25"/>
  <cols>
    <col min="1" max="1" width="6.7109375" style="16" customWidth="1"/>
    <col min="2" max="2" width="27.28515625" style="16" customWidth="1"/>
    <col min="3" max="3" width="20.140625" style="16" customWidth="1"/>
    <col min="4" max="4" width="55.28515625" style="16" customWidth="1"/>
    <col min="5" max="5" width="14.140625" style="16" customWidth="1"/>
    <col min="6" max="6" width="16" style="67" customWidth="1"/>
    <col min="7" max="7" width="25.28515625" style="16" customWidth="1"/>
    <col min="8" max="8" width="46.85546875" style="16" customWidth="1"/>
    <col min="9" max="9" width="11.42578125" style="67" customWidth="1"/>
    <col min="10" max="10" width="26.7109375" style="16" customWidth="1"/>
    <col min="11" max="11" width="13.42578125" style="15" customWidth="1"/>
    <col min="12" max="15" width="11.42578125" style="16"/>
    <col min="16" max="16" width="18.140625" style="16" customWidth="1"/>
    <col min="17" max="17" width="13.7109375" style="16" customWidth="1"/>
    <col min="18" max="18" width="15.5703125" style="15" customWidth="1"/>
    <col min="19" max="19" width="16.28515625" style="15" customWidth="1"/>
    <col min="20" max="20" width="19.85546875" style="15" customWidth="1"/>
    <col min="21" max="21" width="11.42578125" style="16" customWidth="1"/>
    <col min="22" max="22" width="20.7109375" style="115" customWidth="1"/>
    <col min="23" max="23" width="21" style="115" customWidth="1"/>
    <col min="24" max="24" width="21" style="124" customWidth="1"/>
    <col min="25" max="25" width="43.5703125" style="115" customWidth="1"/>
    <col min="26" max="26" width="33.85546875" style="115" customWidth="1"/>
    <col min="27" max="27" width="16.42578125" style="115" customWidth="1"/>
    <col min="28" max="28" width="22.85546875" style="115" customWidth="1"/>
    <col min="29" max="29" width="16.42578125" style="124" customWidth="1"/>
    <col min="30" max="31" width="58" style="15" customWidth="1"/>
    <col min="32" max="34" width="16.42578125" style="15" customWidth="1"/>
    <col min="35" max="36" width="58" style="15" customWidth="1"/>
    <col min="37" max="42" width="16.42578125" style="15" customWidth="1"/>
    <col min="43" max="43" width="17.85546875" style="15" customWidth="1"/>
    <col min="44" max="44" width="16.42578125" style="15" customWidth="1"/>
    <col min="45" max="46" width="58" style="15" customWidth="1"/>
    <col min="47" max="47" width="23.140625" style="15" customWidth="1"/>
    <col min="48" max="49" width="16.42578125" style="15" customWidth="1"/>
    <col min="50" max="16384" width="11.42578125" style="16"/>
  </cols>
  <sheetData>
    <row r="1" spans="1:46" ht="22.5" customHeight="1" x14ac:dyDescent="0.25">
      <c r="A1" s="279" t="s">
        <v>156</v>
      </c>
      <c r="B1" s="279"/>
      <c r="C1" s="279"/>
      <c r="D1" s="279"/>
      <c r="E1" s="279"/>
      <c r="F1" s="279"/>
      <c r="G1" s="279"/>
      <c r="H1" s="279"/>
      <c r="I1" s="279"/>
      <c r="J1" s="279"/>
      <c r="K1" s="279"/>
    </row>
    <row r="2" spans="1:46" ht="22.5" customHeight="1" x14ac:dyDescent="0.25">
      <c r="A2" s="279" t="s">
        <v>0</v>
      </c>
      <c r="B2" s="279"/>
      <c r="C2" s="279"/>
      <c r="D2" s="279"/>
      <c r="E2" s="279"/>
      <c r="F2" s="279"/>
      <c r="G2" s="279"/>
      <c r="H2" s="279"/>
      <c r="I2" s="279"/>
      <c r="J2" s="279"/>
      <c r="K2" s="279"/>
    </row>
    <row r="3" spans="1:46" ht="22.5" customHeight="1" x14ac:dyDescent="0.25">
      <c r="A3" s="279" t="s">
        <v>128</v>
      </c>
      <c r="B3" s="279"/>
      <c r="C3" s="279"/>
      <c r="D3" s="279"/>
      <c r="E3" s="279"/>
      <c r="F3" s="279"/>
      <c r="G3" s="279"/>
      <c r="H3" s="279"/>
      <c r="I3" s="279"/>
      <c r="J3" s="279"/>
      <c r="K3" s="279"/>
    </row>
    <row r="4" spans="1:46" ht="15.75" thickBot="1" x14ac:dyDescent="0.3">
      <c r="F4" s="289" t="s">
        <v>1</v>
      </c>
      <c r="G4" s="289"/>
      <c r="H4" s="289"/>
      <c r="I4" s="289"/>
      <c r="J4" s="289"/>
    </row>
    <row r="5" spans="1:46" ht="15.75" customHeight="1" x14ac:dyDescent="0.25">
      <c r="A5" s="280" t="s">
        <v>5</v>
      </c>
      <c r="B5" s="281"/>
      <c r="C5" s="286" t="s">
        <v>130</v>
      </c>
      <c r="D5" s="287"/>
      <c r="F5" s="226" t="s">
        <v>2</v>
      </c>
      <c r="G5" s="22" t="s">
        <v>3</v>
      </c>
      <c r="H5" s="289" t="s">
        <v>4</v>
      </c>
      <c r="I5" s="289"/>
      <c r="J5" s="289"/>
    </row>
    <row r="6" spans="1:46" ht="22.5" customHeight="1" x14ac:dyDescent="0.25">
      <c r="A6" s="282"/>
      <c r="B6" s="283"/>
      <c r="C6" s="288"/>
      <c r="D6" s="287"/>
      <c r="F6" s="227">
        <v>1</v>
      </c>
      <c r="G6" s="65" t="s">
        <v>149</v>
      </c>
      <c r="H6" s="290" t="s">
        <v>142</v>
      </c>
      <c r="I6" s="290"/>
      <c r="J6" s="290"/>
    </row>
    <row r="7" spans="1:46" ht="45" customHeight="1" x14ac:dyDescent="0.25">
      <c r="A7" s="282"/>
      <c r="B7" s="283"/>
      <c r="C7" s="288"/>
      <c r="D7" s="287"/>
      <c r="F7" s="227">
        <v>2</v>
      </c>
      <c r="G7" s="70" t="s">
        <v>185</v>
      </c>
      <c r="H7" s="291" t="s">
        <v>163</v>
      </c>
      <c r="I7" s="291"/>
      <c r="J7" s="291"/>
    </row>
    <row r="8" spans="1:46" ht="409.6" customHeight="1" thickBot="1" x14ac:dyDescent="0.3">
      <c r="A8" s="284"/>
      <c r="B8" s="285"/>
      <c r="C8" s="288"/>
      <c r="D8" s="287"/>
      <c r="F8" s="227">
        <v>3</v>
      </c>
      <c r="G8" s="17" t="s">
        <v>204</v>
      </c>
      <c r="H8" s="292" t="s">
        <v>205</v>
      </c>
      <c r="I8" s="293"/>
      <c r="J8" s="293"/>
    </row>
    <row r="9" spans="1:46" ht="232.5" customHeight="1" x14ac:dyDescent="0.25">
      <c r="F9" s="301">
        <v>4</v>
      </c>
      <c r="G9" s="221" t="s">
        <v>206</v>
      </c>
      <c r="H9" s="260" t="s">
        <v>207</v>
      </c>
      <c r="I9" s="261"/>
      <c r="J9" s="261"/>
    </row>
    <row r="10" spans="1:46" ht="43.5" customHeight="1" x14ac:dyDescent="0.25">
      <c r="F10" s="227">
        <v>5</v>
      </c>
      <c r="G10" s="182" t="s">
        <v>208</v>
      </c>
      <c r="H10" s="275" t="s">
        <v>209</v>
      </c>
      <c r="I10" s="275"/>
      <c r="J10" s="275"/>
    </row>
    <row r="11" spans="1:46" ht="147.75" customHeight="1" x14ac:dyDescent="0.25">
      <c r="F11" s="227">
        <v>6</v>
      </c>
      <c r="G11" s="182" t="s">
        <v>250</v>
      </c>
      <c r="H11" s="276" t="s">
        <v>253</v>
      </c>
      <c r="I11" s="277"/>
      <c r="J11" s="278"/>
    </row>
    <row r="12" spans="1:46" ht="54.75" customHeight="1" x14ac:dyDescent="0.25">
      <c r="F12" s="227">
        <v>7</v>
      </c>
      <c r="G12" s="225" t="s">
        <v>257</v>
      </c>
      <c r="H12" s="275" t="s">
        <v>258</v>
      </c>
      <c r="I12" s="275"/>
      <c r="J12" s="275"/>
    </row>
    <row r="13" spans="1:46" ht="409.6" customHeight="1" x14ac:dyDescent="0.25">
      <c r="F13" s="227">
        <v>8</v>
      </c>
      <c r="G13" s="228" t="s">
        <v>259</v>
      </c>
      <c r="H13" s="304" t="s">
        <v>267</v>
      </c>
      <c r="I13" s="305"/>
      <c r="J13" s="288"/>
    </row>
    <row r="14" spans="1:46" ht="18.75" customHeight="1" thickBot="1" x14ac:dyDescent="0.3"/>
    <row r="15" spans="1:46" ht="18.75" customHeight="1" x14ac:dyDescent="0.25">
      <c r="A15" s="256" t="s">
        <v>6</v>
      </c>
      <c r="B15" s="257"/>
      <c r="C15" s="253" t="s">
        <v>20</v>
      </c>
      <c r="D15" s="262" t="s">
        <v>13</v>
      </c>
      <c r="E15" s="263"/>
      <c r="F15" s="263"/>
      <c r="G15" s="263"/>
      <c r="H15" s="263"/>
      <c r="I15" s="263"/>
      <c r="J15" s="263"/>
      <c r="K15" s="263"/>
      <c r="L15" s="263"/>
      <c r="M15" s="263"/>
      <c r="N15" s="263"/>
      <c r="O15" s="263"/>
      <c r="P15" s="253"/>
      <c r="Q15" s="266" t="s">
        <v>43</v>
      </c>
      <c r="R15" s="267"/>
      <c r="S15" s="267"/>
      <c r="T15" s="268"/>
      <c r="U15" s="272" t="s">
        <v>38</v>
      </c>
      <c r="V15" s="238" t="s">
        <v>7</v>
      </c>
      <c r="W15" s="239"/>
      <c r="X15" s="239"/>
      <c r="Y15" s="239"/>
      <c r="Z15" s="240"/>
      <c r="AA15" s="247" t="s">
        <v>7</v>
      </c>
      <c r="AB15" s="248"/>
      <c r="AC15" s="248"/>
      <c r="AD15" s="248"/>
      <c r="AE15" s="249"/>
      <c r="AF15" s="241" t="s">
        <v>7</v>
      </c>
      <c r="AG15" s="242"/>
      <c r="AH15" s="242"/>
      <c r="AI15" s="242"/>
      <c r="AJ15" s="243"/>
      <c r="AK15" s="247" t="s">
        <v>7</v>
      </c>
      <c r="AL15" s="248"/>
      <c r="AM15" s="248"/>
      <c r="AN15" s="248"/>
      <c r="AO15" s="249"/>
      <c r="AP15" s="229" t="s">
        <v>7</v>
      </c>
      <c r="AQ15" s="230"/>
      <c r="AR15" s="230"/>
      <c r="AS15" s="230"/>
      <c r="AT15" s="231"/>
    </row>
    <row r="16" spans="1:46" ht="21" customHeight="1" x14ac:dyDescent="0.25">
      <c r="A16" s="258"/>
      <c r="B16" s="259"/>
      <c r="C16" s="254"/>
      <c r="D16" s="264"/>
      <c r="E16" s="265"/>
      <c r="F16" s="265"/>
      <c r="G16" s="265"/>
      <c r="H16" s="265"/>
      <c r="I16" s="265"/>
      <c r="J16" s="265"/>
      <c r="K16" s="265"/>
      <c r="L16" s="265"/>
      <c r="M16" s="265"/>
      <c r="N16" s="265"/>
      <c r="O16" s="265"/>
      <c r="P16" s="254"/>
      <c r="Q16" s="269"/>
      <c r="R16" s="270"/>
      <c r="S16" s="270"/>
      <c r="T16" s="271"/>
      <c r="U16" s="273"/>
      <c r="V16" s="235" t="s">
        <v>8</v>
      </c>
      <c r="W16" s="236"/>
      <c r="X16" s="236"/>
      <c r="Y16" s="236"/>
      <c r="Z16" s="237"/>
      <c r="AA16" s="250" t="s">
        <v>9</v>
      </c>
      <c r="AB16" s="251"/>
      <c r="AC16" s="251"/>
      <c r="AD16" s="251"/>
      <c r="AE16" s="252"/>
      <c r="AF16" s="244" t="s">
        <v>10</v>
      </c>
      <c r="AG16" s="245"/>
      <c r="AH16" s="245"/>
      <c r="AI16" s="245"/>
      <c r="AJ16" s="246"/>
      <c r="AK16" s="250" t="s">
        <v>11</v>
      </c>
      <c r="AL16" s="251"/>
      <c r="AM16" s="251"/>
      <c r="AN16" s="251"/>
      <c r="AO16" s="252"/>
      <c r="AP16" s="232" t="s">
        <v>12</v>
      </c>
      <c r="AQ16" s="233"/>
      <c r="AR16" s="233"/>
      <c r="AS16" s="233"/>
      <c r="AT16" s="234"/>
    </row>
    <row r="17" spans="1:49" s="15" customFormat="1" ht="45.75" thickBot="1" x14ac:dyDescent="0.3">
      <c r="A17" s="59" t="s">
        <v>18</v>
      </c>
      <c r="B17" s="60" t="s">
        <v>19</v>
      </c>
      <c r="C17" s="255"/>
      <c r="D17" s="59" t="s">
        <v>21</v>
      </c>
      <c r="E17" s="60" t="s">
        <v>22</v>
      </c>
      <c r="F17" s="60" t="s">
        <v>23</v>
      </c>
      <c r="G17" s="60" t="s">
        <v>24</v>
      </c>
      <c r="H17" s="60" t="s">
        <v>25</v>
      </c>
      <c r="I17" s="60" t="s">
        <v>26</v>
      </c>
      <c r="J17" s="60" t="s">
        <v>27</v>
      </c>
      <c r="K17" s="60" t="s">
        <v>28</v>
      </c>
      <c r="L17" s="60" t="s">
        <v>29</v>
      </c>
      <c r="M17" s="60" t="s">
        <v>30</v>
      </c>
      <c r="N17" s="60" t="s">
        <v>31</v>
      </c>
      <c r="O17" s="60" t="s">
        <v>32</v>
      </c>
      <c r="P17" s="61" t="s">
        <v>33</v>
      </c>
      <c r="Q17" s="62" t="s">
        <v>34</v>
      </c>
      <c r="R17" s="63" t="s">
        <v>35</v>
      </c>
      <c r="S17" s="63" t="s">
        <v>36</v>
      </c>
      <c r="T17" s="64" t="s">
        <v>37</v>
      </c>
      <c r="U17" s="274"/>
      <c r="V17" s="137" t="s">
        <v>39</v>
      </c>
      <c r="W17" s="138" t="s">
        <v>40</v>
      </c>
      <c r="X17" s="139" t="s">
        <v>14</v>
      </c>
      <c r="Y17" s="138" t="s">
        <v>15</v>
      </c>
      <c r="Z17" s="140" t="s">
        <v>16</v>
      </c>
      <c r="AA17" s="194" t="s">
        <v>39</v>
      </c>
      <c r="AB17" s="195" t="s">
        <v>40</v>
      </c>
      <c r="AC17" s="181" t="s">
        <v>14</v>
      </c>
      <c r="AD17" s="23" t="s">
        <v>15</v>
      </c>
      <c r="AE17" s="34" t="s">
        <v>16</v>
      </c>
      <c r="AF17" s="36" t="s">
        <v>39</v>
      </c>
      <c r="AG17" s="24" t="s">
        <v>40</v>
      </c>
      <c r="AH17" s="24" t="s">
        <v>14</v>
      </c>
      <c r="AI17" s="24" t="s">
        <v>15</v>
      </c>
      <c r="AJ17" s="37" t="s">
        <v>16</v>
      </c>
      <c r="AK17" s="33" t="s">
        <v>39</v>
      </c>
      <c r="AL17" s="23" t="s">
        <v>40</v>
      </c>
      <c r="AM17" s="23" t="s">
        <v>14</v>
      </c>
      <c r="AN17" s="23" t="s">
        <v>15</v>
      </c>
      <c r="AO17" s="34" t="s">
        <v>16</v>
      </c>
      <c r="AP17" s="27" t="s">
        <v>24</v>
      </c>
      <c r="AQ17" s="25" t="s">
        <v>39</v>
      </c>
      <c r="AR17" s="25" t="s">
        <v>40</v>
      </c>
      <c r="AS17" s="25" t="s">
        <v>14</v>
      </c>
      <c r="AT17" s="28" t="s">
        <v>17</v>
      </c>
    </row>
    <row r="18" spans="1:49" s="80" customFormat="1" ht="166.5" customHeight="1" x14ac:dyDescent="0.25">
      <c r="A18" s="71">
        <v>7</v>
      </c>
      <c r="B18" s="72" t="s">
        <v>102</v>
      </c>
      <c r="C18" s="73" t="s">
        <v>86</v>
      </c>
      <c r="D18" s="164" t="s">
        <v>210</v>
      </c>
      <c r="E18" s="165">
        <v>4.2099999999999999E-2</v>
      </c>
      <c r="F18" s="166" t="s">
        <v>89</v>
      </c>
      <c r="G18" s="167" t="s">
        <v>211</v>
      </c>
      <c r="H18" s="167" t="s">
        <v>212</v>
      </c>
      <c r="I18" s="168" t="s">
        <v>213</v>
      </c>
      <c r="J18" s="169" t="s">
        <v>63</v>
      </c>
      <c r="K18" s="170" t="s">
        <v>106</v>
      </c>
      <c r="L18" s="171">
        <v>0</v>
      </c>
      <c r="M18" s="171">
        <v>0</v>
      </c>
      <c r="N18" s="172">
        <v>0</v>
      </c>
      <c r="O18" s="171">
        <v>1</v>
      </c>
      <c r="P18" s="178">
        <v>1</v>
      </c>
      <c r="Q18" s="75" t="s">
        <v>54</v>
      </c>
      <c r="R18" s="76" t="s">
        <v>119</v>
      </c>
      <c r="S18" s="76" t="s">
        <v>125</v>
      </c>
      <c r="T18" s="77" t="s">
        <v>181</v>
      </c>
      <c r="U18" s="130" t="str">
        <f>IF(Q18="EFICACIA","SI","NO")</f>
        <v>SI</v>
      </c>
      <c r="V18" s="141" t="s">
        <v>187</v>
      </c>
      <c r="W18" s="142" t="s">
        <v>187</v>
      </c>
      <c r="X18" s="143" t="s">
        <v>187</v>
      </c>
      <c r="Y18" s="142" t="s">
        <v>187</v>
      </c>
      <c r="Z18" s="144" t="s">
        <v>187</v>
      </c>
      <c r="AA18" s="116" t="s">
        <v>188</v>
      </c>
      <c r="AB18" s="95" t="s">
        <v>188</v>
      </c>
      <c r="AC18" s="134" t="s">
        <v>188</v>
      </c>
      <c r="AD18" s="95" t="s">
        <v>188</v>
      </c>
      <c r="AE18" s="118" t="s">
        <v>188</v>
      </c>
      <c r="AF18" s="78">
        <f>N18</f>
        <v>0</v>
      </c>
      <c r="AG18" s="154"/>
      <c r="AH18" s="154"/>
      <c r="AI18" s="154"/>
      <c r="AJ18" s="155"/>
      <c r="AK18" s="78">
        <f>O18</f>
        <v>1</v>
      </c>
      <c r="AL18" s="154"/>
      <c r="AM18" s="154"/>
      <c r="AN18" s="154"/>
      <c r="AO18" s="155"/>
      <c r="AP18" s="78" t="str">
        <f>G18</f>
        <v>Línea base construida</v>
      </c>
      <c r="AQ18" s="76" t="e">
        <f>V18+AA18+AF18+AK18</f>
        <v>#VALUE!</v>
      </c>
      <c r="AR18" s="154" t="e">
        <f>W18+AB18+AG18+AL18</f>
        <v>#VALUE!</v>
      </c>
      <c r="AS18" s="154"/>
      <c r="AT18" s="155"/>
      <c r="AU18" s="79"/>
      <c r="AV18" s="79"/>
      <c r="AW18" s="79"/>
    </row>
    <row r="19" spans="1:49" s="80" customFormat="1" ht="93" customHeight="1" x14ac:dyDescent="0.25">
      <c r="A19" s="75">
        <v>7</v>
      </c>
      <c r="B19" s="76" t="s">
        <v>102</v>
      </c>
      <c r="C19" s="81" t="s">
        <v>86</v>
      </c>
      <c r="D19" s="173" t="s">
        <v>214</v>
      </c>
      <c r="E19" s="165">
        <v>4.2099999999999999E-2</v>
      </c>
      <c r="F19" s="174" t="s">
        <v>89</v>
      </c>
      <c r="G19" s="167" t="s">
        <v>211</v>
      </c>
      <c r="H19" s="175" t="s">
        <v>215</v>
      </c>
      <c r="I19" s="168" t="s">
        <v>213</v>
      </c>
      <c r="J19" s="176" t="s">
        <v>63</v>
      </c>
      <c r="K19" s="177" t="s">
        <v>216</v>
      </c>
      <c r="L19" s="17">
        <v>0</v>
      </c>
      <c r="M19" s="17">
        <v>0</v>
      </c>
      <c r="N19" s="17">
        <v>1</v>
      </c>
      <c r="O19" s="17">
        <v>0</v>
      </c>
      <c r="P19" s="179">
        <v>1</v>
      </c>
      <c r="Q19" s="75" t="s">
        <v>54</v>
      </c>
      <c r="R19" s="76" t="s">
        <v>119</v>
      </c>
      <c r="S19" s="76" t="s">
        <v>125</v>
      </c>
      <c r="T19" s="77" t="s">
        <v>180</v>
      </c>
      <c r="U19" s="130" t="str">
        <f t="shared" ref="U19:U37" si="0">IF(Q19="EFICACIA","SI","NO")</f>
        <v>SI</v>
      </c>
      <c r="V19" s="116" t="s">
        <v>187</v>
      </c>
      <c r="W19" s="95" t="s">
        <v>187</v>
      </c>
      <c r="X19" s="134" t="s">
        <v>187</v>
      </c>
      <c r="Y19" s="95" t="s">
        <v>187</v>
      </c>
      <c r="Z19" s="118" t="s">
        <v>187</v>
      </c>
      <c r="AA19" s="116" t="s">
        <v>188</v>
      </c>
      <c r="AB19" s="95" t="s">
        <v>188</v>
      </c>
      <c r="AC19" s="134" t="s">
        <v>188</v>
      </c>
      <c r="AD19" s="95" t="s">
        <v>188</v>
      </c>
      <c r="AE19" s="118" t="s">
        <v>188</v>
      </c>
      <c r="AF19" s="78">
        <f t="shared" ref="AF19:AF44" si="1">N19</f>
        <v>1</v>
      </c>
      <c r="AG19" s="154"/>
      <c r="AH19" s="154"/>
      <c r="AI19" s="154"/>
      <c r="AJ19" s="155"/>
      <c r="AK19" s="78">
        <f t="shared" ref="AK19:AK44" si="2">O19</f>
        <v>0</v>
      </c>
      <c r="AL19" s="154"/>
      <c r="AM19" s="154"/>
      <c r="AN19" s="154"/>
      <c r="AO19" s="155"/>
      <c r="AP19" s="78" t="str">
        <f t="shared" ref="AP19:AP44" si="3">G19</f>
        <v>Línea base construida</v>
      </c>
      <c r="AQ19" s="76" t="e">
        <f t="shared" ref="AQ19:AQ37" si="4">V19+AA19+AF19+AK19</f>
        <v>#VALUE!</v>
      </c>
      <c r="AR19" s="154" t="e">
        <f t="shared" ref="AR19:AR37" si="5">W19+AB19+AG19+AL19</f>
        <v>#VALUE!</v>
      </c>
      <c r="AS19" s="154"/>
      <c r="AT19" s="155"/>
      <c r="AU19" s="79"/>
      <c r="AV19" s="79"/>
      <c r="AW19" s="79"/>
    </row>
    <row r="20" spans="1:49" s="80" customFormat="1" ht="120" x14ac:dyDescent="0.25">
      <c r="A20" s="75">
        <v>6</v>
      </c>
      <c r="B20" s="76" t="s">
        <v>103</v>
      </c>
      <c r="C20" s="81" t="s">
        <v>86</v>
      </c>
      <c r="D20" s="87" t="s">
        <v>44</v>
      </c>
      <c r="E20" s="162">
        <v>4.2099999999999999E-2</v>
      </c>
      <c r="F20" s="88" t="s">
        <v>90</v>
      </c>
      <c r="G20" s="83" t="s">
        <v>91</v>
      </c>
      <c r="H20" s="83" t="s">
        <v>144</v>
      </c>
      <c r="I20" s="89" t="s">
        <v>131</v>
      </c>
      <c r="J20" s="74" t="s">
        <v>52</v>
      </c>
      <c r="K20" s="72" t="s">
        <v>145</v>
      </c>
      <c r="L20" s="85"/>
      <c r="M20" s="86">
        <v>1</v>
      </c>
      <c r="N20" s="86">
        <v>1</v>
      </c>
      <c r="O20" s="86">
        <v>1</v>
      </c>
      <c r="P20" s="90">
        <v>1</v>
      </c>
      <c r="Q20" s="75" t="s">
        <v>54</v>
      </c>
      <c r="R20" s="76" t="s">
        <v>120</v>
      </c>
      <c r="S20" s="76" t="s">
        <v>125</v>
      </c>
      <c r="T20" s="91" t="s">
        <v>157</v>
      </c>
      <c r="U20" s="130" t="str">
        <f t="shared" si="0"/>
        <v>SI</v>
      </c>
      <c r="V20" s="116" t="s">
        <v>188</v>
      </c>
      <c r="W20" s="95" t="s">
        <v>188</v>
      </c>
      <c r="X20" s="134" t="s">
        <v>188</v>
      </c>
      <c r="Y20" s="95" t="s">
        <v>188</v>
      </c>
      <c r="Z20" s="118" t="s">
        <v>188</v>
      </c>
      <c r="AA20" s="222">
        <v>1</v>
      </c>
      <c r="AB20" s="223">
        <v>1</v>
      </c>
      <c r="AC20" s="214">
        <v>1</v>
      </c>
      <c r="AD20" s="154" t="s">
        <v>251</v>
      </c>
      <c r="AE20" s="155" t="s">
        <v>252</v>
      </c>
      <c r="AF20" s="78">
        <f t="shared" si="1"/>
        <v>1</v>
      </c>
      <c r="AG20" s="154"/>
      <c r="AH20" s="154"/>
      <c r="AI20" s="154"/>
      <c r="AJ20" s="155"/>
      <c r="AK20" s="78">
        <f t="shared" si="2"/>
        <v>1</v>
      </c>
      <c r="AL20" s="154"/>
      <c r="AM20" s="154"/>
      <c r="AN20" s="154"/>
      <c r="AO20" s="155"/>
      <c r="AP20" s="78" t="str">
        <f t="shared" si="3"/>
        <v xml:space="preserve">Porcentaje de cumplimiento del Plan de Acción para la implementación de los presupuestos participativos </v>
      </c>
      <c r="AQ20" s="76" t="e">
        <f t="shared" si="4"/>
        <v>#VALUE!</v>
      </c>
      <c r="AR20" s="154" t="e">
        <f t="shared" si="5"/>
        <v>#VALUE!</v>
      </c>
      <c r="AS20" s="154"/>
      <c r="AT20" s="155"/>
      <c r="AU20" s="79"/>
      <c r="AV20" s="79"/>
      <c r="AW20" s="79"/>
    </row>
    <row r="21" spans="1:49" s="80" customFormat="1" ht="120" x14ac:dyDescent="0.25">
      <c r="A21" s="75">
        <v>6</v>
      </c>
      <c r="B21" s="76" t="s">
        <v>103</v>
      </c>
      <c r="C21" s="81" t="s">
        <v>86</v>
      </c>
      <c r="D21" s="82" t="s">
        <v>260</v>
      </c>
      <c r="E21" s="162">
        <v>4.2099999999999999E-2</v>
      </c>
      <c r="F21" s="88" t="s">
        <v>90</v>
      </c>
      <c r="G21" s="83" t="s">
        <v>92</v>
      </c>
      <c r="H21" s="83" t="s">
        <v>115</v>
      </c>
      <c r="I21" s="92">
        <v>0.61199999999999999</v>
      </c>
      <c r="J21" s="85" t="s">
        <v>105</v>
      </c>
      <c r="K21" s="76" t="s">
        <v>107</v>
      </c>
      <c r="L21" s="85">
        <v>0</v>
      </c>
      <c r="M21" s="85">
        <v>0</v>
      </c>
      <c r="N21" s="85">
        <v>0</v>
      </c>
      <c r="O21" s="93">
        <v>0.8</v>
      </c>
      <c r="P21" s="90">
        <v>0.8</v>
      </c>
      <c r="Q21" s="75" t="s">
        <v>54</v>
      </c>
      <c r="R21" s="76" t="s">
        <v>108</v>
      </c>
      <c r="S21" s="76" t="s">
        <v>125</v>
      </c>
      <c r="T21" s="77"/>
      <c r="U21" s="130" t="str">
        <f t="shared" si="0"/>
        <v>SI</v>
      </c>
      <c r="V21" s="116" t="s">
        <v>188</v>
      </c>
      <c r="W21" s="95" t="s">
        <v>188</v>
      </c>
      <c r="X21" s="134" t="s">
        <v>188</v>
      </c>
      <c r="Y21" s="95" t="s">
        <v>188</v>
      </c>
      <c r="Z21" s="118" t="s">
        <v>188</v>
      </c>
      <c r="AA21" s="116" t="s">
        <v>188</v>
      </c>
      <c r="AB21" s="95" t="s">
        <v>188</v>
      </c>
      <c r="AC21" s="134" t="s">
        <v>188</v>
      </c>
      <c r="AD21" s="95" t="s">
        <v>188</v>
      </c>
      <c r="AE21" s="118" t="s">
        <v>188</v>
      </c>
      <c r="AF21" s="78">
        <f t="shared" si="1"/>
        <v>0</v>
      </c>
      <c r="AG21" s="154"/>
      <c r="AH21" s="154"/>
      <c r="AI21" s="154"/>
      <c r="AJ21" s="155"/>
      <c r="AK21" s="78">
        <f t="shared" si="2"/>
        <v>0.8</v>
      </c>
      <c r="AL21" s="154"/>
      <c r="AM21" s="154"/>
      <c r="AN21" s="154"/>
      <c r="AO21" s="155"/>
      <c r="AP21" s="78" t="str">
        <f t="shared" si="3"/>
        <v xml:space="preserve">Porcentaje de cumplimiento físico acumulado del Plan de Desarrollo Local </v>
      </c>
      <c r="AQ21" s="76" t="e">
        <f t="shared" si="4"/>
        <v>#VALUE!</v>
      </c>
      <c r="AR21" s="154" t="e">
        <f t="shared" si="5"/>
        <v>#VALUE!</v>
      </c>
      <c r="AS21" s="154"/>
      <c r="AT21" s="155"/>
      <c r="AU21" s="79"/>
      <c r="AV21" s="79"/>
      <c r="AW21" s="79"/>
    </row>
    <row r="22" spans="1:49" s="80" customFormat="1" ht="120" x14ac:dyDescent="0.25">
      <c r="A22" s="75">
        <v>6</v>
      </c>
      <c r="B22" s="76" t="s">
        <v>103</v>
      </c>
      <c r="C22" s="81" t="s">
        <v>129</v>
      </c>
      <c r="D22" s="94" t="s">
        <v>261</v>
      </c>
      <c r="E22" s="162">
        <v>4.2099999999999999E-2</v>
      </c>
      <c r="F22" s="88" t="s">
        <v>89</v>
      </c>
      <c r="G22" s="83" t="s">
        <v>93</v>
      </c>
      <c r="H22" s="83" t="s">
        <v>94</v>
      </c>
      <c r="I22" s="95" t="s">
        <v>164</v>
      </c>
      <c r="J22" s="85" t="s">
        <v>105</v>
      </c>
      <c r="K22" s="76" t="s">
        <v>109</v>
      </c>
      <c r="L22" s="85"/>
      <c r="M22" s="86">
        <v>0.1</v>
      </c>
      <c r="N22" s="85"/>
      <c r="O22" s="86">
        <v>0.95</v>
      </c>
      <c r="P22" s="90">
        <v>0.95</v>
      </c>
      <c r="Q22" s="75" t="s">
        <v>54</v>
      </c>
      <c r="R22" s="76" t="s">
        <v>111</v>
      </c>
      <c r="S22" s="76" t="s">
        <v>143</v>
      </c>
      <c r="T22" s="77"/>
      <c r="U22" s="130" t="str">
        <f t="shared" si="0"/>
        <v>SI</v>
      </c>
      <c r="V22" s="116" t="s">
        <v>188</v>
      </c>
      <c r="W22" s="95" t="s">
        <v>188</v>
      </c>
      <c r="X22" s="134" t="s">
        <v>188</v>
      </c>
      <c r="Y22" s="95" t="s">
        <v>188</v>
      </c>
      <c r="Z22" s="118" t="s">
        <v>188</v>
      </c>
      <c r="AA22" s="196">
        <f t="shared" ref="AA22:AA36" si="6">M22</f>
        <v>0.1</v>
      </c>
      <c r="AB22" s="197">
        <v>0.24829999999999999</v>
      </c>
      <c r="AC22" s="213">
        <v>1</v>
      </c>
      <c r="AD22" s="154" t="s">
        <v>217</v>
      </c>
      <c r="AE22" s="155" t="s">
        <v>218</v>
      </c>
      <c r="AF22" s="78">
        <f t="shared" si="1"/>
        <v>0</v>
      </c>
      <c r="AG22" s="154"/>
      <c r="AH22" s="154"/>
      <c r="AI22" s="154"/>
      <c r="AJ22" s="155"/>
      <c r="AK22" s="78">
        <f t="shared" si="2"/>
        <v>0.95</v>
      </c>
      <c r="AL22" s="154"/>
      <c r="AM22" s="154"/>
      <c r="AN22" s="154"/>
      <c r="AO22" s="155"/>
      <c r="AP22" s="78" t="str">
        <f t="shared" si="3"/>
        <v>Porcentaje de compromiso del presupuesto de inversión directa de la vigencia 2020</v>
      </c>
      <c r="AQ22" s="76" t="e">
        <f t="shared" si="4"/>
        <v>#VALUE!</v>
      </c>
      <c r="AR22" s="154" t="e">
        <f t="shared" si="5"/>
        <v>#VALUE!</v>
      </c>
      <c r="AS22" s="154"/>
      <c r="AT22" s="155"/>
      <c r="AU22" s="79"/>
      <c r="AV22" s="79"/>
      <c r="AW22" s="79"/>
    </row>
    <row r="23" spans="1:49" s="80" customFormat="1" ht="120" x14ac:dyDescent="0.25">
      <c r="A23" s="75">
        <v>6</v>
      </c>
      <c r="B23" s="76" t="s">
        <v>103</v>
      </c>
      <c r="C23" s="81" t="s">
        <v>129</v>
      </c>
      <c r="D23" s="94" t="s">
        <v>262</v>
      </c>
      <c r="E23" s="162">
        <v>4.2099999999999999E-2</v>
      </c>
      <c r="F23" s="88" t="s">
        <v>89</v>
      </c>
      <c r="G23" s="83" t="s">
        <v>95</v>
      </c>
      <c r="H23" s="83" t="s">
        <v>96</v>
      </c>
      <c r="I23" s="92">
        <v>0.29820000000000002</v>
      </c>
      <c r="J23" s="85" t="s">
        <v>105</v>
      </c>
      <c r="K23" s="76" t="s">
        <v>110</v>
      </c>
      <c r="L23" s="85"/>
      <c r="M23" s="86">
        <v>0.02</v>
      </c>
      <c r="N23" s="86">
        <v>0.1</v>
      </c>
      <c r="O23" s="86">
        <v>0.48</v>
      </c>
      <c r="P23" s="90">
        <v>0.48</v>
      </c>
      <c r="Q23" s="75" t="s">
        <v>54</v>
      </c>
      <c r="R23" s="76" t="s">
        <v>111</v>
      </c>
      <c r="S23" s="76" t="s">
        <v>143</v>
      </c>
      <c r="T23" s="77"/>
      <c r="U23" s="130" t="str">
        <f t="shared" si="0"/>
        <v>SI</v>
      </c>
      <c r="V23" s="116" t="s">
        <v>188</v>
      </c>
      <c r="W23" s="95" t="s">
        <v>188</v>
      </c>
      <c r="X23" s="134" t="s">
        <v>188</v>
      </c>
      <c r="Y23" s="95" t="s">
        <v>188</v>
      </c>
      <c r="Z23" s="118" t="s">
        <v>188</v>
      </c>
      <c r="AA23" s="196">
        <f t="shared" si="6"/>
        <v>0.02</v>
      </c>
      <c r="AB23" s="197">
        <v>0.1181</v>
      </c>
      <c r="AC23" s="213">
        <v>1</v>
      </c>
      <c r="AD23" s="154" t="s">
        <v>217</v>
      </c>
      <c r="AE23" s="155" t="s">
        <v>218</v>
      </c>
      <c r="AF23" s="78">
        <f t="shared" si="1"/>
        <v>0.1</v>
      </c>
      <c r="AG23" s="154"/>
      <c r="AH23" s="154"/>
      <c r="AI23" s="154"/>
      <c r="AJ23" s="155"/>
      <c r="AK23" s="78">
        <f t="shared" si="2"/>
        <v>0.48</v>
      </c>
      <c r="AL23" s="154"/>
      <c r="AM23" s="154"/>
      <c r="AN23" s="154"/>
      <c r="AO23" s="155"/>
      <c r="AP23" s="78" t="str">
        <f t="shared" si="3"/>
        <v>Porcentaje de Giros de la Vigencia 2019</v>
      </c>
      <c r="AQ23" s="76" t="e">
        <f t="shared" si="4"/>
        <v>#VALUE!</v>
      </c>
      <c r="AR23" s="154" t="e">
        <f t="shared" si="5"/>
        <v>#VALUE!</v>
      </c>
      <c r="AS23" s="154"/>
      <c r="AT23" s="155"/>
      <c r="AU23" s="79"/>
      <c r="AV23" s="79"/>
      <c r="AW23" s="79"/>
    </row>
    <row r="24" spans="1:49" s="80" customFormat="1" ht="120" x14ac:dyDescent="0.25">
      <c r="A24" s="75">
        <v>6</v>
      </c>
      <c r="B24" s="76" t="s">
        <v>103</v>
      </c>
      <c r="C24" s="81" t="s">
        <v>129</v>
      </c>
      <c r="D24" s="94" t="s">
        <v>263</v>
      </c>
      <c r="E24" s="162">
        <v>4.2099999999999999E-2</v>
      </c>
      <c r="F24" s="88" t="s">
        <v>89</v>
      </c>
      <c r="G24" s="83" t="s">
        <v>165</v>
      </c>
      <c r="H24" s="83" t="s">
        <v>183</v>
      </c>
      <c r="I24" s="92">
        <v>0.79690000000000005</v>
      </c>
      <c r="J24" s="85" t="s">
        <v>105</v>
      </c>
      <c r="K24" s="76" t="s">
        <v>112</v>
      </c>
      <c r="L24" s="109">
        <v>7.4999999999999997E-2</v>
      </c>
      <c r="M24" s="109">
        <v>0.17499999999999999</v>
      </c>
      <c r="N24" s="109">
        <v>0.18</v>
      </c>
      <c r="O24" s="109">
        <v>0.23</v>
      </c>
      <c r="P24" s="90">
        <v>0.23</v>
      </c>
      <c r="Q24" s="75" t="s">
        <v>54</v>
      </c>
      <c r="R24" s="76" t="s">
        <v>111</v>
      </c>
      <c r="S24" s="76" t="s">
        <v>143</v>
      </c>
      <c r="T24" s="77"/>
      <c r="U24" s="130" t="str">
        <f t="shared" si="0"/>
        <v>SI</v>
      </c>
      <c r="V24" s="110">
        <f>L24</f>
        <v>7.4999999999999997E-2</v>
      </c>
      <c r="W24" s="117">
        <v>7.2800000000000004E-2</v>
      </c>
      <c r="X24" s="125">
        <f>W24/V24</f>
        <v>0.97066666666666679</v>
      </c>
      <c r="Y24" s="108" t="s">
        <v>190</v>
      </c>
      <c r="Z24" s="145" t="s">
        <v>189</v>
      </c>
      <c r="AA24" s="196">
        <f t="shared" si="6"/>
        <v>0.17499999999999999</v>
      </c>
      <c r="AB24" s="197">
        <v>9.5299999999999996E-2</v>
      </c>
      <c r="AC24" s="214">
        <f>AB24/AA24</f>
        <v>0.5445714285714286</v>
      </c>
      <c r="AD24" s="154" t="s">
        <v>219</v>
      </c>
      <c r="AE24" s="155" t="s">
        <v>220</v>
      </c>
      <c r="AF24" s="78">
        <f t="shared" si="1"/>
        <v>0.18</v>
      </c>
      <c r="AG24" s="154"/>
      <c r="AH24" s="154"/>
      <c r="AI24" s="154"/>
      <c r="AJ24" s="155"/>
      <c r="AK24" s="78">
        <f t="shared" si="2"/>
        <v>0.23</v>
      </c>
      <c r="AL24" s="154"/>
      <c r="AM24" s="154"/>
      <c r="AN24" s="154"/>
      <c r="AO24" s="155"/>
      <c r="AP24" s="78" t="str">
        <f t="shared" si="3"/>
        <v xml:space="preserve">Porcentaje de Giros de Obligaciones por Pagar 2019 </v>
      </c>
      <c r="AQ24" s="76">
        <f t="shared" si="4"/>
        <v>0.66</v>
      </c>
      <c r="AR24" s="154">
        <f t="shared" si="5"/>
        <v>0.1681</v>
      </c>
      <c r="AS24" s="154"/>
      <c r="AT24" s="155"/>
      <c r="AU24" s="79"/>
      <c r="AV24" s="79"/>
      <c r="AW24" s="79"/>
    </row>
    <row r="25" spans="1:49" s="80" customFormat="1" ht="120" x14ac:dyDescent="0.25">
      <c r="A25" s="75">
        <v>6</v>
      </c>
      <c r="B25" s="76" t="s">
        <v>103</v>
      </c>
      <c r="C25" s="81" t="s">
        <v>129</v>
      </c>
      <c r="D25" s="96" t="s">
        <v>264</v>
      </c>
      <c r="E25" s="162">
        <v>4.2099999999999999E-2</v>
      </c>
      <c r="F25" s="88" t="s">
        <v>89</v>
      </c>
      <c r="G25" s="84" t="s">
        <v>166</v>
      </c>
      <c r="H25" s="83" t="s">
        <v>184</v>
      </c>
      <c r="I25" s="92">
        <v>0.44490000000000002</v>
      </c>
      <c r="J25" s="85" t="s">
        <v>105</v>
      </c>
      <c r="K25" s="76" t="s">
        <v>113</v>
      </c>
      <c r="L25" s="85"/>
      <c r="M25" s="86">
        <v>0.2</v>
      </c>
      <c r="N25" s="86">
        <v>0.3</v>
      </c>
      <c r="O25" s="86">
        <v>0.55000000000000004</v>
      </c>
      <c r="P25" s="90">
        <v>0.55000000000000004</v>
      </c>
      <c r="Q25" s="75" t="s">
        <v>54</v>
      </c>
      <c r="R25" s="76" t="s">
        <v>111</v>
      </c>
      <c r="S25" s="76" t="s">
        <v>143</v>
      </c>
      <c r="T25" s="77"/>
      <c r="U25" s="130" t="str">
        <f t="shared" si="0"/>
        <v>SI</v>
      </c>
      <c r="V25" s="116" t="s">
        <v>188</v>
      </c>
      <c r="W25" s="95" t="s">
        <v>188</v>
      </c>
      <c r="X25" s="134" t="s">
        <v>188</v>
      </c>
      <c r="Y25" s="95" t="s">
        <v>188</v>
      </c>
      <c r="Z25" s="118" t="s">
        <v>188</v>
      </c>
      <c r="AA25" s="196">
        <f t="shared" si="6"/>
        <v>0.2</v>
      </c>
      <c r="AB25" s="197">
        <v>0.43759999999999999</v>
      </c>
      <c r="AC25" s="213">
        <v>1</v>
      </c>
      <c r="AD25" s="154" t="s">
        <v>219</v>
      </c>
      <c r="AE25" s="155" t="s">
        <v>220</v>
      </c>
      <c r="AF25" s="78">
        <f t="shared" si="1"/>
        <v>0.3</v>
      </c>
      <c r="AG25" s="154"/>
      <c r="AH25" s="154"/>
      <c r="AI25" s="154"/>
      <c r="AJ25" s="155"/>
      <c r="AK25" s="78">
        <f t="shared" si="2"/>
        <v>0.55000000000000004</v>
      </c>
      <c r="AL25" s="154"/>
      <c r="AM25" s="154"/>
      <c r="AN25" s="154"/>
      <c r="AO25" s="155"/>
      <c r="AP25" s="78" t="str">
        <f t="shared" si="3"/>
        <v>Porcentaje de Giros de Obligaciones por Pagar vigencia 2018 y anteriores</v>
      </c>
      <c r="AQ25" s="76" t="e">
        <f t="shared" si="4"/>
        <v>#VALUE!</v>
      </c>
      <c r="AR25" s="154" t="e">
        <f t="shared" si="5"/>
        <v>#VALUE!</v>
      </c>
      <c r="AS25" s="154"/>
      <c r="AT25" s="155"/>
      <c r="AU25" s="79"/>
      <c r="AV25" s="79"/>
      <c r="AW25" s="79"/>
    </row>
    <row r="26" spans="1:49" s="80" customFormat="1" ht="226.5" customHeight="1" x14ac:dyDescent="0.25">
      <c r="A26" s="75">
        <v>6</v>
      </c>
      <c r="B26" s="76" t="s">
        <v>103</v>
      </c>
      <c r="C26" s="81" t="s">
        <v>129</v>
      </c>
      <c r="D26" s="94" t="s">
        <v>182</v>
      </c>
      <c r="E26" s="162">
        <v>4.2099999999999999E-2</v>
      </c>
      <c r="F26" s="88" t="s">
        <v>90</v>
      </c>
      <c r="G26" s="83" t="s">
        <v>148</v>
      </c>
      <c r="H26" s="83" t="s">
        <v>144</v>
      </c>
      <c r="I26" s="97" t="s">
        <v>131</v>
      </c>
      <c r="J26" s="85" t="s">
        <v>52</v>
      </c>
      <c r="K26" s="76" t="s">
        <v>145</v>
      </c>
      <c r="L26" s="86"/>
      <c r="M26" s="86">
        <v>1</v>
      </c>
      <c r="N26" s="86">
        <v>1</v>
      </c>
      <c r="O26" s="86">
        <v>1</v>
      </c>
      <c r="P26" s="90">
        <v>1</v>
      </c>
      <c r="Q26" s="75" t="s">
        <v>54</v>
      </c>
      <c r="R26" s="76" t="s">
        <v>121</v>
      </c>
      <c r="S26" s="76" t="s">
        <v>169</v>
      </c>
      <c r="T26" s="77"/>
      <c r="U26" s="130" t="str">
        <f t="shared" si="0"/>
        <v>SI</v>
      </c>
      <c r="V26" s="116" t="s">
        <v>188</v>
      </c>
      <c r="W26" s="95" t="s">
        <v>188</v>
      </c>
      <c r="X26" s="134" t="s">
        <v>188</v>
      </c>
      <c r="Y26" s="95" t="s">
        <v>188</v>
      </c>
      <c r="Z26" s="118" t="s">
        <v>188</v>
      </c>
      <c r="AA26" s="196">
        <f t="shared" si="6"/>
        <v>1</v>
      </c>
      <c r="AB26" s="197">
        <v>1</v>
      </c>
      <c r="AC26" s="213">
        <v>1</v>
      </c>
      <c r="AD26" s="154" t="s">
        <v>233</v>
      </c>
      <c r="AE26" s="155" t="s">
        <v>234</v>
      </c>
      <c r="AF26" s="78">
        <f t="shared" si="1"/>
        <v>1</v>
      </c>
      <c r="AG26" s="154"/>
      <c r="AH26" s="154"/>
      <c r="AI26" s="154"/>
      <c r="AJ26" s="155"/>
      <c r="AK26" s="78">
        <f t="shared" si="2"/>
        <v>1</v>
      </c>
      <c r="AL26" s="154"/>
      <c r="AM26" s="154"/>
      <c r="AN26" s="154"/>
      <c r="AO26" s="155"/>
      <c r="AP26" s="78" t="str">
        <f t="shared" si="3"/>
        <v>Porcentaje de ejecución del SIPSE local</v>
      </c>
      <c r="AQ26" s="76" t="e">
        <f t="shared" si="4"/>
        <v>#VALUE!</v>
      </c>
      <c r="AR26" s="154" t="e">
        <f t="shared" si="5"/>
        <v>#VALUE!</v>
      </c>
      <c r="AS26" s="154"/>
      <c r="AT26" s="155"/>
      <c r="AU26" s="79"/>
      <c r="AV26" s="79"/>
      <c r="AW26" s="79"/>
    </row>
    <row r="27" spans="1:49" s="80" customFormat="1" ht="120" x14ac:dyDescent="0.25">
      <c r="A27" s="75">
        <v>6</v>
      </c>
      <c r="B27" s="76" t="s">
        <v>103</v>
      </c>
      <c r="C27" s="81" t="s">
        <v>129</v>
      </c>
      <c r="D27" s="94" t="s">
        <v>45</v>
      </c>
      <c r="E27" s="162">
        <v>4.2099999999999999E-2</v>
      </c>
      <c r="F27" s="88" t="s">
        <v>89</v>
      </c>
      <c r="G27" s="83" t="s">
        <v>97</v>
      </c>
      <c r="H27" s="83" t="s">
        <v>144</v>
      </c>
      <c r="I27" s="97" t="s">
        <v>131</v>
      </c>
      <c r="J27" s="85" t="s">
        <v>52</v>
      </c>
      <c r="K27" s="76" t="s">
        <v>145</v>
      </c>
      <c r="L27" s="86"/>
      <c r="M27" s="86">
        <v>1</v>
      </c>
      <c r="N27" s="86">
        <v>1</v>
      </c>
      <c r="O27" s="86">
        <v>1</v>
      </c>
      <c r="P27" s="90">
        <v>1</v>
      </c>
      <c r="Q27" s="75" t="s">
        <v>54</v>
      </c>
      <c r="R27" s="76" t="s">
        <v>122</v>
      </c>
      <c r="S27" s="76" t="s">
        <v>133</v>
      </c>
      <c r="T27" s="77"/>
      <c r="U27" s="130" t="str">
        <f t="shared" si="0"/>
        <v>SI</v>
      </c>
      <c r="V27" s="116" t="s">
        <v>187</v>
      </c>
      <c r="W27" s="95" t="s">
        <v>187</v>
      </c>
      <c r="X27" s="134" t="s">
        <v>187</v>
      </c>
      <c r="Y27" s="95" t="s">
        <v>187</v>
      </c>
      <c r="Z27" s="118" t="s">
        <v>187</v>
      </c>
      <c r="AA27" s="196">
        <f t="shared" ref="AA27" si="7">M27</f>
        <v>1</v>
      </c>
      <c r="AB27" s="197">
        <v>1</v>
      </c>
      <c r="AC27" s="213">
        <v>1</v>
      </c>
      <c r="AD27" s="154" t="s">
        <v>221</v>
      </c>
      <c r="AE27" s="155" t="s">
        <v>222</v>
      </c>
      <c r="AF27" s="78">
        <f t="shared" si="1"/>
        <v>1</v>
      </c>
      <c r="AG27" s="154"/>
      <c r="AH27" s="154"/>
      <c r="AI27" s="154"/>
      <c r="AJ27" s="155"/>
      <c r="AK27" s="78">
        <f t="shared" si="2"/>
        <v>1</v>
      </c>
      <c r="AL27" s="154"/>
      <c r="AM27" s="154"/>
      <c r="AN27" s="154"/>
      <c r="AO27" s="155"/>
      <c r="AP27" s="78" t="str">
        <f t="shared" si="3"/>
        <v>Porcentaje de avance acumulado en el cumplimiento del Plan de Sostenibilidad contable programado</v>
      </c>
      <c r="AQ27" s="76" t="e">
        <f t="shared" si="4"/>
        <v>#VALUE!</v>
      </c>
      <c r="AR27" s="154" t="e">
        <f t="shared" si="5"/>
        <v>#VALUE!</v>
      </c>
      <c r="AS27" s="154"/>
      <c r="AT27" s="155"/>
      <c r="AU27" s="79"/>
      <c r="AV27" s="79"/>
      <c r="AW27" s="79"/>
    </row>
    <row r="28" spans="1:49" s="80" customFormat="1" ht="89.25" customHeight="1" x14ac:dyDescent="0.25">
      <c r="A28" s="183">
        <v>7</v>
      </c>
      <c r="B28" s="14" t="s">
        <v>102</v>
      </c>
      <c r="C28" s="184" t="s">
        <v>129</v>
      </c>
      <c r="D28" s="185" t="s">
        <v>227</v>
      </c>
      <c r="E28" s="165">
        <v>0.04</v>
      </c>
      <c r="F28" s="186" t="s">
        <v>89</v>
      </c>
      <c r="G28" s="187" t="s">
        <v>228</v>
      </c>
      <c r="H28" s="188" t="s">
        <v>229</v>
      </c>
      <c r="I28" s="193" t="s">
        <v>131</v>
      </c>
      <c r="J28" s="176" t="s">
        <v>52</v>
      </c>
      <c r="K28" s="177" t="s">
        <v>107</v>
      </c>
      <c r="L28" s="189">
        <v>0</v>
      </c>
      <c r="M28" s="189">
        <v>0</v>
      </c>
      <c r="N28" s="189">
        <v>0</v>
      </c>
      <c r="O28" s="189">
        <v>1</v>
      </c>
      <c r="P28" s="190">
        <v>1</v>
      </c>
      <c r="Q28" s="183" t="s">
        <v>54</v>
      </c>
      <c r="R28" s="14" t="s">
        <v>230</v>
      </c>
      <c r="S28" s="14" t="s">
        <v>231</v>
      </c>
      <c r="T28" s="191" t="s">
        <v>232</v>
      </c>
      <c r="U28" s="192"/>
      <c r="V28" s="116" t="s">
        <v>188</v>
      </c>
      <c r="W28" s="95" t="s">
        <v>188</v>
      </c>
      <c r="X28" s="134" t="s">
        <v>188</v>
      </c>
      <c r="Y28" s="95" t="s">
        <v>188</v>
      </c>
      <c r="Z28" s="118" t="s">
        <v>188</v>
      </c>
      <c r="AA28" s="116" t="s">
        <v>188</v>
      </c>
      <c r="AB28" s="95" t="s">
        <v>188</v>
      </c>
      <c r="AC28" s="134" t="s">
        <v>188</v>
      </c>
      <c r="AD28" s="95" t="s">
        <v>188</v>
      </c>
      <c r="AE28" s="118" t="s">
        <v>188</v>
      </c>
      <c r="AF28" s="78"/>
      <c r="AG28" s="154"/>
      <c r="AH28" s="154"/>
      <c r="AI28" s="154"/>
      <c r="AJ28" s="155"/>
      <c r="AK28" s="78"/>
      <c r="AL28" s="154"/>
      <c r="AM28" s="154"/>
      <c r="AN28" s="154"/>
      <c r="AO28" s="155"/>
      <c r="AP28" s="78"/>
      <c r="AQ28" s="76"/>
      <c r="AR28" s="154"/>
      <c r="AS28" s="154"/>
      <c r="AT28" s="155"/>
      <c r="AU28" s="79"/>
      <c r="AV28" s="79"/>
      <c r="AW28" s="79"/>
    </row>
    <row r="29" spans="1:49" s="80" customFormat="1" ht="90" x14ac:dyDescent="0.25">
      <c r="A29" s="75">
        <v>7</v>
      </c>
      <c r="B29" s="76" t="s">
        <v>102</v>
      </c>
      <c r="C29" s="81" t="s">
        <v>87</v>
      </c>
      <c r="D29" s="96" t="s">
        <v>167</v>
      </c>
      <c r="E29" s="162">
        <v>4.2099999999999999E-2</v>
      </c>
      <c r="F29" s="88" t="s">
        <v>89</v>
      </c>
      <c r="G29" s="83" t="s">
        <v>98</v>
      </c>
      <c r="H29" s="84" t="s">
        <v>168</v>
      </c>
      <c r="I29" s="97">
        <v>2277</v>
      </c>
      <c r="J29" s="85" t="s">
        <v>105</v>
      </c>
      <c r="K29" s="76" t="s">
        <v>134</v>
      </c>
      <c r="L29" s="86">
        <v>0.25</v>
      </c>
      <c r="M29" s="86">
        <v>0.5</v>
      </c>
      <c r="N29" s="86">
        <v>0.75</v>
      </c>
      <c r="O29" s="86">
        <v>1</v>
      </c>
      <c r="P29" s="90">
        <v>1</v>
      </c>
      <c r="Q29" s="76" t="s">
        <v>170</v>
      </c>
      <c r="R29" s="76" t="s">
        <v>123</v>
      </c>
      <c r="S29" s="76" t="s">
        <v>126</v>
      </c>
      <c r="T29" s="77"/>
      <c r="U29" s="130" t="str">
        <f t="shared" si="0"/>
        <v>NO</v>
      </c>
      <c r="V29" s="111">
        <f t="shared" ref="V29:V38" si="8">L29</f>
        <v>0.25</v>
      </c>
      <c r="W29" s="112">
        <v>0.25</v>
      </c>
      <c r="X29" s="126">
        <v>1</v>
      </c>
      <c r="Y29" s="95" t="s">
        <v>191</v>
      </c>
      <c r="Z29" s="118" t="s">
        <v>192</v>
      </c>
      <c r="AA29" s="196">
        <f t="shared" si="6"/>
        <v>0.5</v>
      </c>
      <c r="AB29" s="197">
        <v>1.1499999999999999</v>
      </c>
      <c r="AC29" s="213">
        <v>1</v>
      </c>
      <c r="AD29" s="180" t="s">
        <v>235</v>
      </c>
      <c r="AE29" s="155" t="s">
        <v>123</v>
      </c>
      <c r="AF29" s="78">
        <f t="shared" si="1"/>
        <v>0.75</v>
      </c>
      <c r="AG29" s="154"/>
      <c r="AH29" s="154"/>
      <c r="AI29" s="154"/>
      <c r="AJ29" s="155"/>
      <c r="AK29" s="78">
        <f t="shared" si="2"/>
        <v>1</v>
      </c>
      <c r="AL29" s="154"/>
      <c r="AM29" s="154"/>
      <c r="AN29" s="154"/>
      <c r="AO29" s="155"/>
      <c r="AP29" s="78" t="str">
        <f t="shared" si="3"/>
        <v>Respuesta a los requerimiento de los ciudadanos</v>
      </c>
      <c r="AQ29" s="76">
        <f t="shared" si="4"/>
        <v>2.5</v>
      </c>
      <c r="AR29" s="154">
        <f t="shared" si="5"/>
        <v>1.4</v>
      </c>
      <c r="AS29" s="154"/>
      <c r="AT29" s="155"/>
      <c r="AU29" s="79"/>
      <c r="AV29" s="79"/>
      <c r="AW29" s="79"/>
    </row>
    <row r="30" spans="1:49" s="80" customFormat="1" ht="105" x14ac:dyDescent="0.25">
      <c r="A30" s="75">
        <v>1</v>
      </c>
      <c r="B30" s="76" t="s">
        <v>104</v>
      </c>
      <c r="C30" s="81" t="s">
        <v>88</v>
      </c>
      <c r="D30" s="96" t="s">
        <v>176</v>
      </c>
      <c r="E30" s="162">
        <v>4.2099999999999999E-2</v>
      </c>
      <c r="F30" s="88" t="s">
        <v>89</v>
      </c>
      <c r="G30" s="83" t="s">
        <v>150</v>
      </c>
      <c r="H30" s="83" t="s">
        <v>151</v>
      </c>
      <c r="I30" s="97">
        <v>46</v>
      </c>
      <c r="J30" s="85" t="s">
        <v>63</v>
      </c>
      <c r="K30" s="76" t="s">
        <v>114</v>
      </c>
      <c r="L30" s="74">
        <v>6</v>
      </c>
      <c r="M30" s="74">
        <v>13</v>
      </c>
      <c r="N30" s="74">
        <v>15</v>
      </c>
      <c r="O30" s="74">
        <v>12</v>
      </c>
      <c r="P30" s="74">
        <f>SUM(L30:O30)</f>
        <v>46</v>
      </c>
      <c r="Q30" s="75" t="s">
        <v>54</v>
      </c>
      <c r="R30" s="76" t="s">
        <v>135</v>
      </c>
      <c r="S30" s="76" t="s">
        <v>127</v>
      </c>
      <c r="T30" s="77" t="s">
        <v>177</v>
      </c>
      <c r="U30" s="130" t="str">
        <f t="shared" si="0"/>
        <v>SI</v>
      </c>
      <c r="V30" s="116">
        <f t="shared" si="8"/>
        <v>6</v>
      </c>
      <c r="W30" s="95">
        <v>6</v>
      </c>
      <c r="X30" s="127">
        <v>1</v>
      </c>
      <c r="Y30" s="108" t="s">
        <v>193</v>
      </c>
      <c r="Z30" s="145" t="s">
        <v>194</v>
      </c>
      <c r="AA30" s="198">
        <f t="shared" si="6"/>
        <v>13</v>
      </c>
      <c r="AB30" s="180">
        <v>114</v>
      </c>
      <c r="AC30" s="213">
        <v>1</v>
      </c>
      <c r="AD30" s="154" t="s">
        <v>223</v>
      </c>
      <c r="AE30" s="155" t="s">
        <v>224</v>
      </c>
      <c r="AF30" s="78">
        <f t="shared" si="1"/>
        <v>15</v>
      </c>
      <c r="AG30" s="154"/>
      <c r="AH30" s="154"/>
      <c r="AI30" s="154"/>
      <c r="AJ30" s="155"/>
      <c r="AK30" s="78">
        <f t="shared" si="2"/>
        <v>12</v>
      </c>
      <c r="AL30" s="154"/>
      <c r="AM30" s="154"/>
      <c r="AN30" s="154"/>
      <c r="AO30" s="155"/>
      <c r="AP30" s="78" t="str">
        <f t="shared" si="3"/>
        <v>Acciones de control a las actuaciones de IVC control en materia actividad económica</v>
      </c>
      <c r="AQ30" s="76">
        <f t="shared" si="4"/>
        <v>46</v>
      </c>
      <c r="AR30" s="154">
        <f t="shared" si="5"/>
        <v>120</v>
      </c>
      <c r="AS30" s="154"/>
      <c r="AT30" s="155"/>
      <c r="AU30" s="79"/>
      <c r="AV30" s="79"/>
      <c r="AW30" s="79"/>
    </row>
    <row r="31" spans="1:49" s="80" customFormat="1" ht="105" x14ac:dyDescent="0.25">
      <c r="A31" s="75">
        <v>1</v>
      </c>
      <c r="B31" s="76" t="s">
        <v>104</v>
      </c>
      <c r="C31" s="81" t="s">
        <v>88</v>
      </c>
      <c r="D31" s="96" t="s">
        <v>178</v>
      </c>
      <c r="E31" s="162">
        <v>4.2099999999999999E-2</v>
      </c>
      <c r="F31" s="88" t="s">
        <v>89</v>
      </c>
      <c r="G31" s="83" t="s">
        <v>152</v>
      </c>
      <c r="H31" s="83" t="s">
        <v>153</v>
      </c>
      <c r="I31" s="97">
        <v>27</v>
      </c>
      <c r="J31" s="85" t="s">
        <v>63</v>
      </c>
      <c r="K31" s="76" t="s">
        <v>114</v>
      </c>
      <c r="L31" s="74">
        <v>4</v>
      </c>
      <c r="M31" s="74">
        <v>7</v>
      </c>
      <c r="N31" s="74">
        <v>9</v>
      </c>
      <c r="O31" s="74">
        <v>7</v>
      </c>
      <c r="P31" s="74">
        <f t="shared" ref="P31:P32" si="9">SUM(L31:O31)</f>
        <v>27</v>
      </c>
      <c r="Q31" s="75" t="s">
        <v>54</v>
      </c>
      <c r="R31" s="76" t="s">
        <v>135</v>
      </c>
      <c r="S31" s="76" t="s">
        <v>127</v>
      </c>
      <c r="T31" s="77" t="s">
        <v>177</v>
      </c>
      <c r="U31" s="130" t="str">
        <f t="shared" si="0"/>
        <v>SI</v>
      </c>
      <c r="V31" s="116">
        <f t="shared" ref="V31" si="10">L31</f>
        <v>4</v>
      </c>
      <c r="W31" s="95">
        <v>3</v>
      </c>
      <c r="X31" s="126">
        <f>W31/V31</f>
        <v>0.75</v>
      </c>
      <c r="Y31" s="108" t="s">
        <v>195</v>
      </c>
      <c r="Z31" s="145" t="s">
        <v>196</v>
      </c>
      <c r="AA31" s="198">
        <f t="shared" ref="AA31" si="11">M31</f>
        <v>7</v>
      </c>
      <c r="AB31" s="180">
        <v>0</v>
      </c>
      <c r="AC31" s="214">
        <v>0</v>
      </c>
      <c r="AD31" s="154" t="s">
        <v>225</v>
      </c>
      <c r="AE31" s="155" t="s">
        <v>225</v>
      </c>
      <c r="AF31" s="78">
        <f t="shared" ref="AF31" si="12">N31</f>
        <v>9</v>
      </c>
      <c r="AG31" s="154"/>
      <c r="AH31" s="154"/>
      <c r="AI31" s="154"/>
      <c r="AJ31" s="155"/>
      <c r="AK31" s="78">
        <f t="shared" ref="AK31" si="13">O31</f>
        <v>7</v>
      </c>
      <c r="AL31" s="154"/>
      <c r="AM31" s="154"/>
      <c r="AN31" s="154"/>
      <c r="AO31" s="155"/>
      <c r="AP31" s="78" t="str">
        <f t="shared" ref="AP31" si="14">G31</f>
        <v>Acciones de control a las actuaciones de IVC control en materia de  integridad del espacio publico.</v>
      </c>
      <c r="AQ31" s="76">
        <f t="shared" ref="AQ31" si="15">V31+AA31+AF31+AK31</f>
        <v>27</v>
      </c>
      <c r="AR31" s="154">
        <f t="shared" ref="AR31" si="16">W31+AB31+AG31+AL31</f>
        <v>3</v>
      </c>
      <c r="AS31" s="154"/>
      <c r="AT31" s="155"/>
      <c r="AU31" s="79"/>
      <c r="AV31" s="79"/>
      <c r="AW31" s="79"/>
    </row>
    <row r="32" spans="1:49" s="80" customFormat="1" ht="90" x14ac:dyDescent="0.25">
      <c r="A32" s="75">
        <v>1</v>
      </c>
      <c r="B32" s="76" t="s">
        <v>104</v>
      </c>
      <c r="C32" s="81" t="s">
        <v>88</v>
      </c>
      <c r="D32" s="96" t="s">
        <v>179</v>
      </c>
      <c r="E32" s="162">
        <v>4.2099999999999999E-2</v>
      </c>
      <c r="F32" s="88" t="s">
        <v>89</v>
      </c>
      <c r="G32" s="83" t="s">
        <v>154</v>
      </c>
      <c r="H32" s="83" t="s">
        <v>155</v>
      </c>
      <c r="I32" s="97">
        <v>26</v>
      </c>
      <c r="J32" s="85" t="s">
        <v>63</v>
      </c>
      <c r="K32" s="76" t="s">
        <v>114</v>
      </c>
      <c r="L32" s="74">
        <v>4</v>
      </c>
      <c r="M32" s="74">
        <v>7</v>
      </c>
      <c r="N32" s="74">
        <v>8</v>
      </c>
      <c r="O32" s="74">
        <v>7</v>
      </c>
      <c r="P32" s="74">
        <f t="shared" si="9"/>
        <v>26</v>
      </c>
      <c r="Q32" s="75" t="s">
        <v>54</v>
      </c>
      <c r="R32" s="76" t="s">
        <v>135</v>
      </c>
      <c r="S32" s="76" t="s">
        <v>127</v>
      </c>
      <c r="T32" s="77"/>
      <c r="U32" s="130" t="str">
        <f t="shared" si="0"/>
        <v>SI</v>
      </c>
      <c r="V32" s="116">
        <f t="shared" si="8"/>
        <v>4</v>
      </c>
      <c r="W32" s="95">
        <v>3</v>
      </c>
      <c r="X32" s="126">
        <f>W32/V32</f>
        <v>0.75</v>
      </c>
      <c r="Y32" s="108" t="s">
        <v>197</v>
      </c>
      <c r="Z32" s="145" t="s">
        <v>196</v>
      </c>
      <c r="AA32" s="198">
        <f t="shared" si="6"/>
        <v>7</v>
      </c>
      <c r="AB32" s="180">
        <v>30</v>
      </c>
      <c r="AC32" s="213">
        <v>1</v>
      </c>
      <c r="AD32" s="154" t="s">
        <v>226</v>
      </c>
      <c r="AE32" s="155" t="s">
        <v>224</v>
      </c>
      <c r="AF32" s="78">
        <f t="shared" si="1"/>
        <v>8</v>
      </c>
      <c r="AG32" s="154"/>
      <c r="AH32" s="154"/>
      <c r="AI32" s="154"/>
      <c r="AJ32" s="155"/>
      <c r="AK32" s="78">
        <f t="shared" si="2"/>
        <v>7</v>
      </c>
      <c r="AL32" s="154"/>
      <c r="AM32" s="154"/>
      <c r="AN32" s="154"/>
      <c r="AO32" s="155"/>
      <c r="AP32" s="78" t="str">
        <f t="shared" si="3"/>
        <v>Acciones de control  en materia de obras y urbanismo</v>
      </c>
      <c r="AQ32" s="76">
        <f t="shared" si="4"/>
        <v>26</v>
      </c>
      <c r="AR32" s="154">
        <f t="shared" si="5"/>
        <v>33</v>
      </c>
      <c r="AS32" s="154"/>
      <c r="AT32" s="155"/>
      <c r="AU32" s="79"/>
      <c r="AV32" s="79"/>
      <c r="AW32" s="79"/>
    </row>
    <row r="33" spans="1:49" s="80" customFormat="1" ht="90" x14ac:dyDescent="0.25">
      <c r="A33" s="75">
        <v>1</v>
      </c>
      <c r="B33" s="76" t="s">
        <v>104</v>
      </c>
      <c r="C33" s="81" t="s">
        <v>88</v>
      </c>
      <c r="D33" s="96" t="s">
        <v>160</v>
      </c>
      <c r="E33" s="162">
        <v>4.2099999999999999E-2</v>
      </c>
      <c r="F33" s="88" t="s">
        <v>89</v>
      </c>
      <c r="G33" s="84" t="s">
        <v>158</v>
      </c>
      <c r="H33" s="84" t="s">
        <v>159</v>
      </c>
      <c r="I33" s="98">
        <v>8</v>
      </c>
      <c r="J33" s="85" t="s">
        <v>63</v>
      </c>
      <c r="K33" s="76" t="s">
        <v>114</v>
      </c>
      <c r="L33" s="99"/>
      <c r="M33" s="99">
        <v>3</v>
      </c>
      <c r="N33" s="99">
        <v>3</v>
      </c>
      <c r="O33" s="99">
        <v>2</v>
      </c>
      <c r="P33" s="100">
        <f t="shared" ref="P33" si="17">L33+M33+N33+O33</f>
        <v>8</v>
      </c>
      <c r="Q33" s="75" t="s">
        <v>54</v>
      </c>
      <c r="R33" s="76" t="s">
        <v>135</v>
      </c>
      <c r="S33" s="76" t="s">
        <v>127</v>
      </c>
      <c r="T33" s="77"/>
      <c r="U33" s="130" t="str">
        <f t="shared" si="0"/>
        <v>SI</v>
      </c>
      <c r="V33" s="116" t="s">
        <v>188</v>
      </c>
      <c r="W33" s="95" t="s">
        <v>188</v>
      </c>
      <c r="X33" s="134" t="s">
        <v>188</v>
      </c>
      <c r="Y33" s="95" t="s">
        <v>188</v>
      </c>
      <c r="Z33" s="118" t="s">
        <v>188</v>
      </c>
      <c r="AA33" s="198">
        <f t="shared" si="6"/>
        <v>3</v>
      </c>
      <c r="AB33" s="180">
        <v>0</v>
      </c>
      <c r="AC33" s="214">
        <v>0</v>
      </c>
      <c r="AD33" s="154" t="s">
        <v>225</v>
      </c>
      <c r="AE33" s="154" t="s">
        <v>225</v>
      </c>
      <c r="AF33" s="78">
        <f t="shared" si="1"/>
        <v>3</v>
      </c>
      <c r="AG33" s="154"/>
      <c r="AH33" s="154"/>
      <c r="AI33" s="154"/>
      <c r="AJ33" s="155"/>
      <c r="AK33" s="78">
        <f t="shared" si="2"/>
        <v>2</v>
      </c>
      <c r="AL33" s="154"/>
      <c r="AM33" s="154"/>
      <c r="AN33" s="154"/>
      <c r="AO33" s="155"/>
      <c r="AP33" s="78" t="str">
        <f t="shared" si="3"/>
        <v>Acciones de control para el cumplimiento de fallos judiciales - Rio Bogotá</v>
      </c>
      <c r="AQ33" s="76" t="e">
        <f t="shared" si="4"/>
        <v>#VALUE!</v>
      </c>
      <c r="AR33" s="154" t="e">
        <f t="shared" si="5"/>
        <v>#VALUE!</v>
      </c>
      <c r="AS33" s="154"/>
      <c r="AT33" s="155"/>
      <c r="AU33" s="79"/>
      <c r="AV33" s="79"/>
      <c r="AW33" s="79"/>
    </row>
    <row r="34" spans="1:49" s="80" customFormat="1" ht="90" x14ac:dyDescent="0.25">
      <c r="A34" s="75">
        <v>1</v>
      </c>
      <c r="B34" s="76" t="s">
        <v>104</v>
      </c>
      <c r="C34" s="81" t="s">
        <v>88</v>
      </c>
      <c r="D34" s="94" t="s">
        <v>265</v>
      </c>
      <c r="E34" s="162">
        <v>4.2099999999999999E-2</v>
      </c>
      <c r="F34" s="88" t="s">
        <v>89</v>
      </c>
      <c r="G34" s="83" t="s">
        <v>146</v>
      </c>
      <c r="H34" s="83" t="s">
        <v>99</v>
      </c>
      <c r="I34" s="98">
        <v>60.720999999999997</v>
      </c>
      <c r="J34" s="85" t="s">
        <v>105</v>
      </c>
      <c r="K34" s="76" t="s">
        <v>116</v>
      </c>
      <c r="L34" s="93">
        <v>0</v>
      </c>
      <c r="M34" s="93">
        <v>0.15</v>
      </c>
      <c r="N34" s="93">
        <v>0.19</v>
      </c>
      <c r="O34" s="93">
        <v>0.23</v>
      </c>
      <c r="P34" s="93">
        <v>0.23</v>
      </c>
      <c r="Q34" s="75" t="s">
        <v>54</v>
      </c>
      <c r="R34" s="76" t="s">
        <v>124</v>
      </c>
      <c r="S34" s="76" t="s">
        <v>127</v>
      </c>
      <c r="T34" s="77"/>
      <c r="U34" s="130" t="str">
        <f t="shared" si="0"/>
        <v>SI</v>
      </c>
      <c r="V34" s="151" t="s">
        <v>187</v>
      </c>
      <c r="W34" s="151" t="s">
        <v>187</v>
      </c>
      <c r="X34" s="152" t="s">
        <v>187</v>
      </c>
      <c r="Y34" s="151" t="s">
        <v>187</v>
      </c>
      <c r="Z34" s="151" t="s">
        <v>187</v>
      </c>
      <c r="AA34" s="196">
        <f t="shared" si="6"/>
        <v>0.15</v>
      </c>
      <c r="AB34" s="197">
        <v>0.16439999999999999</v>
      </c>
      <c r="AC34" s="214">
        <v>1</v>
      </c>
      <c r="AD34" s="154" t="s">
        <v>236</v>
      </c>
      <c r="AE34" s="155" t="s">
        <v>237</v>
      </c>
      <c r="AF34" s="78">
        <f t="shared" si="1"/>
        <v>0.19</v>
      </c>
      <c r="AG34" s="154"/>
      <c r="AH34" s="154"/>
      <c r="AI34" s="154"/>
      <c r="AJ34" s="155"/>
      <c r="AK34" s="78">
        <f t="shared" si="2"/>
        <v>0.23</v>
      </c>
      <c r="AL34" s="154"/>
      <c r="AM34" s="154"/>
      <c r="AN34" s="154"/>
      <c r="AO34" s="155"/>
      <c r="AP34" s="78" t="str">
        <f t="shared" si="3"/>
        <v xml:space="preserve">Porcentaje de expedientes de policía con impulso procesal </v>
      </c>
      <c r="AQ34" s="76" t="e">
        <f t="shared" si="4"/>
        <v>#VALUE!</v>
      </c>
      <c r="AR34" s="154" t="e">
        <f t="shared" si="5"/>
        <v>#VALUE!</v>
      </c>
      <c r="AS34" s="154"/>
      <c r="AT34" s="155"/>
      <c r="AU34" s="79"/>
      <c r="AV34" s="79"/>
      <c r="AW34" s="79"/>
    </row>
    <row r="35" spans="1:49" s="80" customFormat="1" ht="99" customHeight="1" x14ac:dyDescent="0.25">
      <c r="A35" s="75">
        <v>1</v>
      </c>
      <c r="B35" s="76" t="s">
        <v>104</v>
      </c>
      <c r="C35" s="81" t="s">
        <v>88</v>
      </c>
      <c r="D35" s="94" t="s">
        <v>266</v>
      </c>
      <c r="E35" s="162">
        <v>4.2099999999999999E-2</v>
      </c>
      <c r="F35" s="88" t="s">
        <v>89</v>
      </c>
      <c r="G35" s="83" t="s">
        <v>147</v>
      </c>
      <c r="H35" s="83" t="s">
        <v>100</v>
      </c>
      <c r="I35" s="98">
        <v>60.720999999999997</v>
      </c>
      <c r="J35" s="85" t="s">
        <v>63</v>
      </c>
      <c r="K35" s="76" t="s">
        <v>117</v>
      </c>
      <c r="L35" s="93">
        <v>0.01</v>
      </c>
      <c r="M35" s="93">
        <v>0.03</v>
      </c>
      <c r="N35" s="93">
        <v>0.01</v>
      </c>
      <c r="O35" s="93">
        <v>0.01</v>
      </c>
      <c r="P35" s="93">
        <v>0.06</v>
      </c>
      <c r="Q35" s="75" t="s">
        <v>54</v>
      </c>
      <c r="R35" s="76" t="s">
        <v>124</v>
      </c>
      <c r="S35" s="76" t="s">
        <v>127</v>
      </c>
      <c r="T35" s="77"/>
      <c r="U35" s="130" t="str">
        <f t="shared" si="0"/>
        <v>SI</v>
      </c>
      <c r="V35" s="151">
        <f t="shared" si="8"/>
        <v>0.01</v>
      </c>
      <c r="W35" s="117">
        <v>1.3599999999999999E-2</v>
      </c>
      <c r="X35" s="125">
        <v>1</v>
      </c>
      <c r="Y35" s="95" t="s">
        <v>238</v>
      </c>
      <c r="Z35" s="95" t="s">
        <v>198</v>
      </c>
      <c r="AA35" s="196">
        <f t="shared" si="6"/>
        <v>0.03</v>
      </c>
      <c r="AB35" s="200">
        <v>6.4000000000000003E-3</v>
      </c>
      <c r="AC35" s="215">
        <f>AB35/AA35</f>
        <v>0.21333333333333335</v>
      </c>
      <c r="AD35" s="154" t="s">
        <v>239</v>
      </c>
      <c r="AE35" s="155" t="s">
        <v>237</v>
      </c>
      <c r="AF35" s="78">
        <f t="shared" si="1"/>
        <v>0.01</v>
      </c>
      <c r="AG35" s="154"/>
      <c r="AH35" s="154"/>
      <c r="AI35" s="154"/>
      <c r="AJ35" s="155"/>
      <c r="AK35" s="78">
        <f t="shared" si="2"/>
        <v>0.01</v>
      </c>
      <c r="AL35" s="154"/>
      <c r="AM35" s="154"/>
      <c r="AN35" s="154"/>
      <c r="AO35" s="155"/>
      <c r="AP35" s="78" t="str">
        <f t="shared" si="3"/>
        <v>Porcentaje de expedientes de policía con fallo de fondo</v>
      </c>
      <c r="AQ35" s="76">
        <f t="shared" si="4"/>
        <v>6.0000000000000005E-2</v>
      </c>
      <c r="AR35" s="154">
        <f t="shared" si="5"/>
        <v>0.02</v>
      </c>
      <c r="AS35" s="154"/>
      <c r="AT35" s="155"/>
      <c r="AU35" s="79"/>
      <c r="AV35" s="79"/>
      <c r="AW35" s="79"/>
    </row>
    <row r="36" spans="1:49" s="80" customFormat="1" ht="90" x14ac:dyDescent="0.25">
      <c r="A36" s="75">
        <v>1</v>
      </c>
      <c r="B36" s="76" t="s">
        <v>104</v>
      </c>
      <c r="C36" s="81" t="s">
        <v>88</v>
      </c>
      <c r="D36" s="94" t="s">
        <v>162</v>
      </c>
      <c r="E36" s="162">
        <v>4.2099999999999999E-2</v>
      </c>
      <c r="F36" s="88" t="s">
        <v>89</v>
      </c>
      <c r="G36" s="83" t="s">
        <v>118</v>
      </c>
      <c r="H36" s="101" t="s">
        <v>101</v>
      </c>
      <c r="I36" s="98">
        <v>519</v>
      </c>
      <c r="J36" s="85" t="s">
        <v>63</v>
      </c>
      <c r="K36" s="76" t="s">
        <v>118</v>
      </c>
      <c r="L36" s="99">
        <v>20</v>
      </c>
      <c r="M36" s="99">
        <v>380</v>
      </c>
      <c r="N36" s="99">
        <v>380</v>
      </c>
      <c r="O36" s="99">
        <v>272</v>
      </c>
      <c r="P36" s="106">
        <f>L36+M36+N36+O36</f>
        <v>1052</v>
      </c>
      <c r="Q36" s="75" t="s">
        <v>54</v>
      </c>
      <c r="R36" s="76" t="s">
        <v>124</v>
      </c>
      <c r="S36" s="76" t="s">
        <v>127</v>
      </c>
      <c r="T36" s="77"/>
      <c r="U36" s="130" t="str">
        <f t="shared" si="0"/>
        <v>SI</v>
      </c>
      <c r="V36" s="116">
        <f t="shared" si="8"/>
        <v>20</v>
      </c>
      <c r="W36" s="95">
        <v>27</v>
      </c>
      <c r="X36" s="127">
        <v>1</v>
      </c>
      <c r="Y36" s="95" t="s">
        <v>199</v>
      </c>
      <c r="Z36" s="118" t="s">
        <v>198</v>
      </c>
      <c r="AA36" s="198">
        <f t="shared" si="6"/>
        <v>380</v>
      </c>
      <c r="AB36" s="180">
        <v>7</v>
      </c>
      <c r="AC36" s="216">
        <f>AB36/AA36</f>
        <v>1.8421052631578946E-2</v>
      </c>
      <c r="AD36" s="154" t="s">
        <v>240</v>
      </c>
      <c r="AE36" s="155" t="s">
        <v>237</v>
      </c>
      <c r="AF36" s="78">
        <f t="shared" si="1"/>
        <v>380</v>
      </c>
      <c r="AG36" s="154"/>
      <c r="AH36" s="154"/>
      <c r="AI36" s="154"/>
      <c r="AJ36" s="155"/>
      <c r="AK36" s="78">
        <f t="shared" si="2"/>
        <v>272</v>
      </c>
      <c r="AL36" s="154"/>
      <c r="AM36" s="154"/>
      <c r="AN36" s="154"/>
      <c r="AO36" s="155"/>
      <c r="AP36" s="78" t="str">
        <f t="shared" si="3"/>
        <v>Actuaciones administrativas terminadas</v>
      </c>
      <c r="AQ36" s="76">
        <f t="shared" si="4"/>
        <v>1052</v>
      </c>
      <c r="AR36" s="154">
        <f t="shared" si="5"/>
        <v>34</v>
      </c>
      <c r="AS36" s="154"/>
      <c r="AT36" s="155"/>
      <c r="AU36" s="79"/>
      <c r="AV36" s="79"/>
      <c r="AW36" s="79"/>
    </row>
    <row r="37" spans="1:49" s="80" customFormat="1" ht="94.5" x14ac:dyDescent="0.25">
      <c r="A37" s="75">
        <v>1</v>
      </c>
      <c r="B37" s="76" t="s">
        <v>104</v>
      </c>
      <c r="C37" s="81" t="s">
        <v>88</v>
      </c>
      <c r="D37" s="102" t="s">
        <v>256</v>
      </c>
      <c r="E37" s="162">
        <v>4.2099999999999999E-2</v>
      </c>
      <c r="F37" s="103" t="s">
        <v>89</v>
      </c>
      <c r="G37" s="83" t="s">
        <v>255</v>
      </c>
      <c r="H37" s="104" t="s">
        <v>254</v>
      </c>
      <c r="I37" s="98" t="s">
        <v>161</v>
      </c>
      <c r="J37" s="105" t="s">
        <v>63</v>
      </c>
      <c r="K37" s="83" t="s">
        <v>255</v>
      </c>
      <c r="L37" s="99">
        <v>20</v>
      </c>
      <c r="M37" s="99">
        <v>0</v>
      </c>
      <c r="N37" s="99">
        <v>300</v>
      </c>
      <c r="O37" s="99">
        <v>300</v>
      </c>
      <c r="P37" s="107">
        <f>L37+M37+N37+O37</f>
        <v>620</v>
      </c>
      <c r="Q37" s="75" t="s">
        <v>54</v>
      </c>
      <c r="R37" s="76" t="s">
        <v>124</v>
      </c>
      <c r="S37" s="76" t="s">
        <v>127</v>
      </c>
      <c r="T37" s="77"/>
      <c r="U37" s="130" t="str">
        <f t="shared" si="0"/>
        <v>SI</v>
      </c>
      <c r="V37" s="116">
        <f t="shared" si="8"/>
        <v>20</v>
      </c>
      <c r="W37" s="95">
        <v>26</v>
      </c>
      <c r="X37" s="127">
        <v>1</v>
      </c>
      <c r="Y37" s="95" t="s">
        <v>200</v>
      </c>
      <c r="Z37" s="118" t="s">
        <v>198</v>
      </c>
      <c r="AA37" s="198" t="s">
        <v>188</v>
      </c>
      <c r="AB37" s="198" t="s">
        <v>188</v>
      </c>
      <c r="AC37" s="201" t="s">
        <v>188</v>
      </c>
      <c r="AD37" s="198" t="s">
        <v>188</v>
      </c>
      <c r="AE37" s="198" t="s">
        <v>188</v>
      </c>
      <c r="AF37" s="78">
        <f t="shared" si="1"/>
        <v>300</v>
      </c>
      <c r="AG37" s="154"/>
      <c r="AH37" s="154"/>
      <c r="AI37" s="154"/>
      <c r="AJ37" s="155"/>
      <c r="AK37" s="78">
        <f t="shared" si="2"/>
        <v>300</v>
      </c>
      <c r="AL37" s="154"/>
      <c r="AM37" s="154"/>
      <c r="AN37" s="154"/>
      <c r="AO37" s="155"/>
      <c r="AP37" s="78" t="str">
        <f t="shared" si="3"/>
        <v>actuaciones administrativas con fallo de fondo debidamente notificadas</v>
      </c>
      <c r="AQ37" s="76" t="e">
        <f t="shared" si="4"/>
        <v>#VALUE!</v>
      </c>
      <c r="AR37" s="154" t="e">
        <f t="shared" si="5"/>
        <v>#VALUE!</v>
      </c>
      <c r="AS37" s="154"/>
      <c r="AT37" s="155"/>
      <c r="AU37" s="79"/>
      <c r="AV37" s="79"/>
      <c r="AW37" s="79"/>
    </row>
    <row r="38" spans="1:49" ht="24" customHeight="1" x14ac:dyDescent="0.25">
      <c r="A38" s="50"/>
      <c r="B38" s="51"/>
      <c r="C38" s="52"/>
      <c r="D38" s="41" t="s">
        <v>85</v>
      </c>
      <c r="E38" s="163">
        <f>SUM(E18:E37)</f>
        <v>0.8399000000000002</v>
      </c>
      <c r="F38" s="66"/>
      <c r="G38" s="18"/>
      <c r="H38" s="18"/>
      <c r="I38" s="66"/>
      <c r="J38" s="18"/>
      <c r="K38" s="21"/>
      <c r="L38" s="18"/>
      <c r="M38" s="18"/>
      <c r="N38" s="18"/>
      <c r="O38" s="18"/>
      <c r="P38" s="40"/>
      <c r="Q38" s="57"/>
      <c r="R38" s="21"/>
      <c r="S38" s="21"/>
      <c r="T38" s="35"/>
      <c r="U38" s="131"/>
      <c r="V38" s="146">
        <f t="shared" si="8"/>
        <v>0</v>
      </c>
      <c r="W38" s="135"/>
      <c r="X38" s="136"/>
      <c r="Y38" s="135"/>
      <c r="Z38" s="147"/>
      <c r="AA38" s="218"/>
      <c r="AB38" s="199"/>
      <c r="AC38" s="217"/>
      <c r="AD38" s="156"/>
      <c r="AE38" s="157"/>
      <c r="AF38" s="29">
        <f t="shared" si="1"/>
        <v>0</v>
      </c>
      <c r="AG38" s="156"/>
      <c r="AH38" s="156"/>
      <c r="AI38" s="156"/>
      <c r="AJ38" s="157"/>
      <c r="AK38" s="29">
        <f t="shared" si="2"/>
        <v>0</v>
      </c>
      <c r="AL38" s="156"/>
      <c r="AM38" s="156"/>
      <c r="AN38" s="156"/>
      <c r="AO38" s="157"/>
      <c r="AP38" s="30"/>
      <c r="AQ38" s="14" t="e">
        <f>SUM(AQ18:AQ37)</f>
        <v>#VALUE!</v>
      </c>
      <c r="AR38" s="158" t="e">
        <f>SUM(AR18:AR37)</f>
        <v>#VALUE!</v>
      </c>
      <c r="AS38" s="158"/>
      <c r="AT38" s="159"/>
    </row>
    <row r="39" spans="1:49" ht="126" x14ac:dyDescent="0.25">
      <c r="A39" s="53"/>
      <c r="B39" s="2" t="s">
        <v>46</v>
      </c>
      <c r="C39" s="54" t="s">
        <v>47</v>
      </c>
      <c r="D39" s="1" t="s">
        <v>48</v>
      </c>
      <c r="E39" s="12">
        <v>0.04</v>
      </c>
      <c r="F39" s="3" t="s">
        <v>49</v>
      </c>
      <c r="G39" s="2" t="s">
        <v>50</v>
      </c>
      <c r="H39" s="2" t="s">
        <v>51</v>
      </c>
      <c r="I39" s="3">
        <v>0</v>
      </c>
      <c r="J39" s="3" t="s">
        <v>52</v>
      </c>
      <c r="K39" s="2" t="s">
        <v>53</v>
      </c>
      <c r="L39" s="13"/>
      <c r="M39" s="13">
        <v>0.7</v>
      </c>
      <c r="N39" s="13"/>
      <c r="O39" s="13">
        <v>0.7</v>
      </c>
      <c r="P39" s="42">
        <v>0.7</v>
      </c>
      <c r="Q39" s="1" t="s">
        <v>54</v>
      </c>
      <c r="R39" s="3" t="s">
        <v>55</v>
      </c>
      <c r="S39" s="3" t="s">
        <v>56</v>
      </c>
      <c r="T39" s="58" t="s">
        <v>57</v>
      </c>
      <c r="U39" s="132" t="s">
        <v>132</v>
      </c>
      <c r="V39" s="119" t="s">
        <v>188</v>
      </c>
      <c r="W39" s="120" t="s">
        <v>188</v>
      </c>
      <c r="X39" s="128" t="s">
        <v>188</v>
      </c>
      <c r="Y39" s="120" t="s">
        <v>188</v>
      </c>
      <c r="Z39" s="121" t="s">
        <v>188</v>
      </c>
      <c r="AA39" s="209">
        <v>0.7</v>
      </c>
      <c r="AB39" s="207">
        <v>0.78</v>
      </c>
      <c r="AC39" s="202">
        <v>1</v>
      </c>
      <c r="AD39" s="203" t="s">
        <v>241</v>
      </c>
      <c r="AE39" s="203" t="s">
        <v>242</v>
      </c>
      <c r="AF39" s="29">
        <f t="shared" si="1"/>
        <v>0</v>
      </c>
      <c r="AG39" s="158"/>
      <c r="AH39" s="158"/>
      <c r="AI39" s="158"/>
      <c r="AJ39" s="159"/>
      <c r="AK39" s="29">
        <f t="shared" si="2"/>
        <v>0.7</v>
      </c>
      <c r="AL39" s="158"/>
      <c r="AM39" s="158"/>
      <c r="AN39" s="158"/>
      <c r="AO39" s="159"/>
      <c r="AP39" s="29" t="str">
        <f t="shared" si="3"/>
        <v>Cumplimiento de criterios ambientales</v>
      </c>
      <c r="AQ39" s="14" t="e">
        <f t="shared" ref="AQ39:AQ44" si="18">V39+AA39+AF39+AK39</f>
        <v>#VALUE!</v>
      </c>
      <c r="AR39" s="158" t="e">
        <f t="shared" ref="AR39:AR44" si="19">W39+AB39+AG39+AL39</f>
        <v>#VALUE!</v>
      </c>
      <c r="AS39" s="158"/>
      <c r="AT39" s="159"/>
    </row>
    <row r="40" spans="1:49" ht="126" x14ac:dyDescent="0.25">
      <c r="A40" s="53"/>
      <c r="B40" s="2" t="s">
        <v>46</v>
      </c>
      <c r="C40" s="54" t="s">
        <v>47</v>
      </c>
      <c r="D40" s="1" t="s">
        <v>136</v>
      </c>
      <c r="E40" s="12">
        <v>0.04</v>
      </c>
      <c r="F40" s="3" t="s">
        <v>49</v>
      </c>
      <c r="G40" s="2" t="s">
        <v>58</v>
      </c>
      <c r="H40" s="2" t="s">
        <v>137</v>
      </c>
      <c r="I40" s="3">
        <v>0</v>
      </c>
      <c r="J40" s="3" t="s">
        <v>52</v>
      </c>
      <c r="K40" s="2" t="s">
        <v>59</v>
      </c>
      <c r="L40" s="4"/>
      <c r="M40" s="5">
        <v>1</v>
      </c>
      <c r="N40" s="5">
        <v>1</v>
      </c>
      <c r="O40" s="5">
        <v>1</v>
      </c>
      <c r="P40" s="43">
        <v>1</v>
      </c>
      <c r="Q40" s="1" t="s">
        <v>54</v>
      </c>
      <c r="R40" s="3" t="s">
        <v>138</v>
      </c>
      <c r="S40" s="3" t="s">
        <v>139</v>
      </c>
      <c r="T40" s="58" t="s">
        <v>60</v>
      </c>
      <c r="U40" s="132" t="s">
        <v>132</v>
      </c>
      <c r="V40" s="119" t="s">
        <v>188</v>
      </c>
      <c r="W40" s="120" t="s">
        <v>188</v>
      </c>
      <c r="X40" s="128" t="s">
        <v>188</v>
      </c>
      <c r="Y40" s="120" t="s">
        <v>188</v>
      </c>
      <c r="Z40" s="121" t="s">
        <v>188</v>
      </c>
      <c r="AA40" s="210">
        <v>1</v>
      </c>
      <c r="AB40" s="210">
        <v>1</v>
      </c>
      <c r="AC40" s="204">
        <v>1</v>
      </c>
      <c r="AD40" s="203" t="s">
        <v>246</v>
      </c>
      <c r="AE40" s="203" t="s">
        <v>243</v>
      </c>
      <c r="AF40" s="29">
        <f t="shared" si="1"/>
        <v>1</v>
      </c>
      <c r="AG40" s="158"/>
      <c r="AH40" s="158"/>
      <c r="AI40" s="158"/>
      <c r="AJ40" s="159"/>
      <c r="AK40" s="29">
        <f t="shared" si="2"/>
        <v>1</v>
      </c>
      <c r="AL40" s="158"/>
      <c r="AM40" s="158"/>
      <c r="AN40" s="158"/>
      <c r="AO40" s="159"/>
      <c r="AP40" s="29" t="str">
        <f t="shared" si="3"/>
        <v>Nivel de participación en actividades de gestión documental</v>
      </c>
      <c r="AQ40" s="14" t="e">
        <f t="shared" si="18"/>
        <v>#VALUE!</v>
      </c>
      <c r="AR40" s="158" t="e">
        <f t="shared" si="19"/>
        <v>#VALUE!</v>
      </c>
      <c r="AS40" s="158"/>
      <c r="AT40" s="159"/>
    </row>
    <row r="41" spans="1:49" ht="126" x14ac:dyDescent="0.25">
      <c r="A41" s="53"/>
      <c r="B41" s="2" t="s">
        <v>46</v>
      </c>
      <c r="C41" s="54" t="s">
        <v>47</v>
      </c>
      <c r="D41" s="1" t="s">
        <v>140</v>
      </c>
      <c r="E41" s="12">
        <v>0.03</v>
      </c>
      <c r="F41" s="3" t="s">
        <v>49</v>
      </c>
      <c r="G41" s="2" t="s">
        <v>61</v>
      </c>
      <c r="H41" s="2" t="s">
        <v>62</v>
      </c>
      <c r="I41" s="3">
        <v>0</v>
      </c>
      <c r="J41" s="3" t="s">
        <v>63</v>
      </c>
      <c r="K41" s="2" t="s">
        <v>64</v>
      </c>
      <c r="L41" s="4"/>
      <c r="N41" s="26">
        <v>0</v>
      </c>
      <c r="O41" s="26">
        <v>1</v>
      </c>
      <c r="P41" s="44">
        <v>1</v>
      </c>
      <c r="Q41" s="1" t="s">
        <v>54</v>
      </c>
      <c r="R41" s="3" t="s">
        <v>65</v>
      </c>
      <c r="S41" s="3" t="s">
        <v>56</v>
      </c>
      <c r="T41" s="58" t="s">
        <v>66</v>
      </c>
      <c r="U41" s="132" t="s">
        <v>132</v>
      </c>
      <c r="V41" s="119" t="s">
        <v>188</v>
      </c>
      <c r="W41" s="120" t="s">
        <v>188</v>
      </c>
      <c r="X41" s="128" t="s">
        <v>188</v>
      </c>
      <c r="Y41" s="120" t="s">
        <v>188</v>
      </c>
      <c r="Z41" s="121" t="s">
        <v>188</v>
      </c>
      <c r="AA41" s="211" t="s">
        <v>188</v>
      </c>
      <c r="AB41" s="211" t="s">
        <v>188</v>
      </c>
      <c r="AC41" s="206" t="s">
        <v>188</v>
      </c>
      <c r="AD41" s="205" t="s">
        <v>188</v>
      </c>
      <c r="AE41" s="205" t="s">
        <v>188</v>
      </c>
      <c r="AF41" s="29">
        <f t="shared" si="1"/>
        <v>0</v>
      </c>
      <c r="AG41" s="158"/>
      <c r="AH41" s="158"/>
      <c r="AI41" s="158"/>
      <c r="AJ41" s="159"/>
      <c r="AK41" s="29" t="e">
        <f>#REF!</f>
        <v>#REF!</v>
      </c>
      <c r="AL41" s="158"/>
      <c r="AM41" s="158"/>
      <c r="AN41" s="158"/>
      <c r="AO41" s="159"/>
      <c r="AP41" s="29" t="str">
        <f t="shared" si="3"/>
        <v>Caracterización de levantada</v>
      </c>
      <c r="AQ41" s="14" t="e">
        <f t="shared" si="18"/>
        <v>#VALUE!</v>
      </c>
      <c r="AR41" s="158" t="e">
        <f t="shared" si="19"/>
        <v>#VALUE!</v>
      </c>
      <c r="AS41" s="158"/>
      <c r="AT41" s="159"/>
    </row>
    <row r="42" spans="1:49" ht="126" x14ac:dyDescent="0.25">
      <c r="A42" s="53"/>
      <c r="B42" s="2" t="s">
        <v>46</v>
      </c>
      <c r="C42" s="54" t="s">
        <v>47</v>
      </c>
      <c r="D42" s="1" t="s">
        <v>141</v>
      </c>
      <c r="E42" s="12">
        <v>0.03</v>
      </c>
      <c r="F42" s="3" t="s">
        <v>49</v>
      </c>
      <c r="G42" s="2" t="s">
        <v>67</v>
      </c>
      <c r="H42" s="2" t="s">
        <v>68</v>
      </c>
      <c r="I42" s="3">
        <v>2</v>
      </c>
      <c r="J42" s="3" t="s">
        <v>63</v>
      </c>
      <c r="K42" s="2" t="s">
        <v>69</v>
      </c>
      <c r="L42" s="4"/>
      <c r="M42" s="4"/>
      <c r="N42" s="4">
        <v>1</v>
      </c>
      <c r="O42" s="4"/>
      <c r="P42" s="43"/>
      <c r="Q42" s="1" t="s">
        <v>54</v>
      </c>
      <c r="R42" s="3" t="s">
        <v>70</v>
      </c>
      <c r="S42" s="3" t="s">
        <v>56</v>
      </c>
      <c r="T42" s="58" t="s">
        <v>71</v>
      </c>
      <c r="U42" s="132" t="s">
        <v>132</v>
      </c>
      <c r="V42" s="119" t="s">
        <v>188</v>
      </c>
      <c r="W42" s="120" t="s">
        <v>188</v>
      </c>
      <c r="X42" s="128" t="s">
        <v>188</v>
      </c>
      <c r="Y42" s="120" t="s">
        <v>188</v>
      </c>
      <c r="Z42" s="121" t="s">
        <v>188</v>
      </c>
      <c r="AA42" s="211" t="s">
        <v>188</v>
      </c>
      <c r="AB42" s="211" t="s">
        <v>188</v>
      </c>
      <c r="AC42" s="206" t="s">
        <v>188</v>
      </c>
      <c r="AD42" s="205" t="s">
        <v>188</v>
      </c>
      <c r="AE42" s="205" t="s">
        <v>188</v>
      </c>
      <c r="AF42" s="29">
        <f t="shared" si="1"/>
        <v>1</v>
      </c>
      <c r="AG42" s="158"/>
      <c r="AH42" s="158"/>
      <c r="AI42" s="158"/>
      <c r="AJ42" s="159"/>
      <c r="AK42" s="29">
        <f t="shared" si="2"/>
        <v>0</v>
      </c>
      <c r="AL42" s="158"/>
      <c r="AM42" s="158"/>
      <c r="AN42" s="158"/>
      <c r="AO42" s="159"/>
      <c r="AP42" s="29" t="str">
        <f t="shared" si="3"/>
        <v>Registro de buena práctica/idea innovadora</v>
      </c>
      <c r="AQ42" s="14" t="e">
        <f t="shared" si="18"/>
        <v>#VALUE!</v>
      </c>
      <c r="AR42" s="158" t="e">
        <f t="shared" si="19"/>
        <v>#VALUE!</v>
      </c>
      <c r="AS42" s="158"/>
      <c r="AT42" s="159"/>
    </row>
    <row r="43" spans="1:49" ht="126" x14ac:dyDescent="0.25">
      <c r="A43" s="53"/>
      <c r="B43" s="2" t="s">
        <v>46</v>
      </c>
      <c r="C43" s="54" t="s">
        <v>47</v>
      </c>
      <c r="D43" s="45" t="s">
        <v>72</v>
      </c>
      <c r="E43" s="12">
        <v>0.03</v>
      </c>
      <c r="F43" s="302" t="s">
        <v>49</v>
      </c>
      <c r="G43" s="6" t="s">
        <v>73</v>
      </c>
      <c r="H43" s="6" t="s">
        <v>74</v>
      </c>
      <c r="I43" s="68">
        <v>1</v>
      </c>
      <c r="J43" s="6" t="s">
        <v>52</v>
      </c>
      <c r="K43" s="6" t="s">
        <v>75</v>
      </c>
      <c r="L43" s="7">
        <v>1</v>
      </c>
      <c r="M43" s="7">
        <v>1</v>
      </c>
      <c r="N43" s="7">
        <v>1</v>
      </c>
      <c r="O43" s="7">
        <v>1</v>
      </c>
      <c r="P43" s="46">
        <v>1</v>
      </c>
      <c r="Q43" s="1" t="s">
        <v>54</v>
      </c>
      <c r="R43" s="2" t="s">
        <v>76</v>
      </c>
      <c r="S43" s="6" t="s">
        <v>56</v>
      </c>
      <c r="T43" s="54" t="s">
        <v>77</v>
      </c>
      <c r="U43" s="132" t="s">
        <v>132</v>
      </c>
      <c r="V43" s="113">
        <v>1</v>
      </c>
      <c r="W43" s="114">
        <v>0.8</v>
      </c>
      <c r="X43" s="129">
        <f>W43/V43</f>
        <v>0.8</v>
      </c>
      <c r="Y43" s="120" t="s">
        <v>202</v>
      </c>
      <c r="Z43" s="121" t="s">
        <v>201</v>
      </c>
      <c r="AA43" s="210">
        <v>1</v>
      </c>
      <c r="AB43" s="207">
        <v>0.6</v>
      </c>
      <c r="AC43" s="202">
        <f>AB43/AA43</f>
        <v>0.6</v>
      </c>
      <c r="AD43" s="203" t="s">
        <v>247</v>
      </c>
      <c r="AE43" s="203" t="s">
        <v>244</v>
      </c>
      <c r="AF43" s="29">
        <f t="shared" si="1"/>
        <v>1</v>
      </c>
      <c r="AG43" s="158"/>
      <c r="AH43" s="158"/>
      <c r="AI43" s="158"/>
      <c r="AJ43" s="159"/>
      <c r="AK43" s="29">
        <f t="shared" si="2"/>
        <v>1</v>
      </c>
      <c r="AL43" s="158"/>
      <c r="AM43" s="158"/>
      <c r="AN43" s="158"/>
      <c r="AO43" s="159"/>
      <c r="AP43" s="29" t="str">
        <f t="shared" si="3"/>
        <v>Acciones correctivas documentadas y vigentes</v>
      </c>
      <c r="AQ43" s="14">
        <f t="shared" si="18"/>
        <v>4</v>
      </c>
      <c r="AR43" s="158">
        <f t="shared" si="19"/>
        <v>1.4</v>
      </c>
      <c r="AS43" s="158"/>
      <c r="AT43" s="159"/>
    </row>
    <row r="44" spans="1:49" ht="126.75" thickBot="1" x14ac:dyDescent="0.3">
      <c r="A44" s="55"/>
      <c r="B44" s="9" t="s">
        <v>46</v>
      </c>
      <c r="C44" s="56" t="s">
        <v>47</v>
      </c>
      <c r="D44" s="47" t="s">
        <v>78</v>
      </c>
      <c r="E44" s="48">
        <v>0.03</v>
      </c>
      <c r="F44" s="303" t="s">
        <v>49</v>
      </c>
      <c r="G44" s="10" t="s">
        <v>79</v>
      </c>
      <c r="H44" s="10" t="s">
        <v>80</v>
      </c>
      <c r="I44" s="69" t="s">
        <v>131</v>
      </c>
      <c r="J44" s="10" t="s">
        <v>52</v>
      </c>
      <c r="K44" s="10" t="s">
        <v>81</v>
      </c>
      <c r="L44" s="11">
        <v>0</v>
      </c>
      <c r="M44" s="11">
        <v>1</v>
      </c>
      <c r="N44" s="11">
        <v>1</v>
      </c>
      <c r="O44" s="11">
        <v>1</v>
      </c>
      <c r="P44" s="49">
        <v>1</v>
      </c>
      <c r="Q44" s="8" t="s">
        <v>54</v>
      </c>
      <c r="R44" s="9" t="s">
        <v>82</v>
      </c>
      <c r="S44" s="10" t="s">
        <v>83</v>
      </c>
      <c r="T44" s="56" t="s">
        <v>84</v>
      </c>
      <c r="U44" s="133" t="s">
        <v>132</v>
      </c>
      <c r="V44" s="122" t="s">
        <v>187</v>
      </c>
      <c r="W44" s="148" t="s">
        <v>187</v>
      </c>
      <c r="X44" s="149" t="s">
        <v>187</v>
      </c>
      <c r="Y44" s="148" t="s">
        <v>187</v>
      </c>
      <c r="Z44" s="150" t="s">
        <v>187</v>
      </c>
      <c r="AA44" s="212">
        <v>1</v>
      </c>
      <c r="AB44" s="219">
        <v>0.97</v>
      </c>
      <c r="AC44" s="208">
        <f>AB44/AA44</f>
        <v>0.97</v>
      </c>
      <c r="AD44" s="203" t="s">
        <v>248</v>
      </c>
      <c r="AE44" s="203" t="s">
        <v>245</v>
      </c>
      <c r="AF44" s="31">
        <f t="shared" si="1"/>
        <v>1</v>
      </c>
      <c r="AG44" s="160"/>
      <c r="AH44" s="160"/>
      <c r="AI44" s="160"/>
      <c r="AJ44" s="161"/>
      <c r="AK44" s="31">
        <f t="shared" si="2"/>
        <v>1</v>
      </c>
      <c r="AL44" s="160"/>
      <c r="AM44" s="160"/>
      <c r="AN44" s="160"/>
      <c r="AO44" s="161"/>
      <c r="AP44" s="31" t="str">
        <f t="shared" si="3"/>
        <v>Porcentaje de cumplimiento publicación de información</v>
      </c>
      <c r="AQ44" s="32" t="e">
        <f t="shared" si="18"/>
        <v>#VALUE!</v>
      </c>
      <c r="AR44" s="160" t="e">
        <f t="shared" si="19"/>
        <v>#VALUE!</v>
      </c>
      <c r="AS44" s="160"/>
      <c r="AT44" s="161"/>
    </row>
    <row r="45" spans="1:49" ht="66.75" customHeight="1" thickBot="1" x14ac:dyDescent="0.3">
      <c r="A45" s="16" t="s">
        <v>157</v>
      </c>
      <c r="D45" s="38" t="s">
        <v>42</v>
      </c>
      <c r="E45" s="39">
        <f>SUM(E39:E44)</f>
        <v>0.2</v>
      </c>
      <c r="J45" s="67"/>
      <c r="W45" s="123" t="s">
        <v>203</v>
      </c>
      <c r="X45" s="153">
        <f>AVERAGE(X18:X44)</f>
        <v>0.91896296296296298</v>
      </c>
      <c r="AB45" s="220" t="s">
        <v>249</v>
      </c>
      <c r="AC45" s="224">
        <f>AVERAGE(AC18:AC44)</f>
        <v>0.75506977971243894</v>
      </c>
      <c r="AF45" s="16"/>
      <c r="AG45" s="36" t="s">
        <v>171</v>
      </c>
      <c r="AH45" s="15" t="e">
        <f>+AVERAGE(AG19:AG44)</f>
        <v>#DIV/0!</v>
      </c>
      <c r="AK45" s="16"/>
      <c r="AL45" s="33" t="s">
        <v>172</v>
      </c>
      <c r="AM45" s="15" t="e">
        <f>+AVERAGE(AL19:AL44)</f>
        <v>#DIV/0!</v>
      </c>
      <c r="AQ45" s="25" t="str">
        <f>AP16</f>
        <v>EVALUACIÓN FINAL PLAN DE GESTION</v>
      </c>
      <c r="AR45" s="15" t="e">
        <f>+AVERAGE(AR19:AR44)</f>
        <v>#VALUE!</v>
      </c>
    </row>
    <row r="46" spans="1:49" ht="24.75" customHeight="1" x14ac:dyDescent="0.25">
      <c r="D46" s="20" t="s">
        <v>41</v>
      </c>
      <c r="E46" s="19">
        <f>E45+E38</f>
        <v>1.0399000000000003</v>
      </c>
      <c r="J46" s="67"/>
    </row>
    <row r="47" spans="1:49" x14ac:dyDescent="0.25">
      <c r="J47" s="67"/>
    </row>
    <row r="48" spans="1:49" x14ac:dyDescent="0.25">
      <c r="J48" s="67"/>
    </row>
    <row r="49" spans="8:18" ht="15.75" thickBot="1" x14ac:dyDescent="0.3">
      <c r="J49" s="67"/>
    </row>
    <row r="50" spans="8:18" ht="26.25" x14ac:dyDescent="0.25">
      <c r="H50" s="294" t="s">
        <v>173</v>
      </c>
      <c r="I50" s="295"/>
      <c r="J50" s="295"/>
      <c r="K50" s="295"/>
      <c r="L50" s="295"/>
      <c r="M50" s="295" t="s">
        <v>174</v>
      </c>
      <c r="N50" s="295"/>
      <c r="O50" s="295"/>
      <c r="P50" s="295"/>
      <c r="Q50" s="295"/>
      <c r="R50" s="296"/>
    </row>
    <row r="51" spans="8:18" ht="132.75" customHeight="1" thickBot="1" x14ac:dyDescent="0.3">
      <c r="H51" s="297" t="s">
        <v>175</v>
      </c>
      <c r="I51" s="298"/>
      <c r="J51" s="298"/>
      <c r="K51" s="298"/>
      <c r="L51" s="298"/>
      <c r="M51" s="298" t="s">
        <v>186</v>
      </c>
      <c r="N51" s="299"/>
      <c r="O51" s="299"/>
      <c r="P51" s="299"/>
      <c r="Q51" s="299"/>
      <c r="R51" s="300"/>
    </row>
  </sheetData>
  <sheetProtection algorithmName="SHA-512" hashValue="dSj+iYHzzYO93G5wIV1Dwg1lJprR/H/rY+8Kn6BRO0W9zXnFpeFAkyVwt6XlmYhr/tdndruEAzmWcxFTtI47IA==" saltValue="+CyF44nOEdHCT1vQLPyc8Q==" spinCount="100000" sheet="1" objects="1" scenarios="1"/>
  <autoFilter ref="A15:AW15" xr:uid="{00000000-0009-0000-0000-000000000000}">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autoFilter>
  <mergeCells count="34">
    <mergeCell ref="H50:L50"/>
    <mergeCell ref="M50:R50"/>
    <mergeCell ref="H51:L51"/>
    <mergeCell ref="M51:R51"/>
    <mergeCell ref="H13:J13"/>
    <mergeCell ref="A1:K1"/>
    <mergeCell ref="A2:K2"/>
    <mergeCell ref="A3:K3"/>
    <mergeCell ref="A5:B8"/>
    <mergeCell ref="C5:D8"/>
    <mergeCell ref="F4:J4"/>
    <mergeCell ref="H5:J5"/>
    <mergeCell ref="H6:J6"/>
    <mergeCell ref="H7:J7"/>
    <mergeCell ref="H8:J8"/>
    <mergeCell ref="C15:C17"/>
    <mergeCell ref="A15:B16"/>
    <mergeCell ref="H9:J9"/>
    <mergeCell ref="AK15:AO15"/>
    <mergeCell ref="AK16:AO16"/>
    <mergeCell ref="D15:P16"/>
    <mergeCell ref="Q15:T16"/>
    <mergeCell ref="U15:U17"/>
    <mergeCell ref="H10:J10"/>
    <mergeCell ref="H11:J11"/>
    <mergeCell ref="H12:J12"/>
    <mergeCell ref="AP15:AT15"/>
    <mergeCell ref="AP16:AT16"/>
    <mergeCell ref="V16:Z16"/>
    <mergeCell ref="V15:Z15"/>
    <mergeCell ref="AF15:AJ15"/>
    <mergeCell ref="AF16:AJ16"/>
    <mergeCell ref="AA15:AE15"/>
    <mergeCell ref="AA16:AE16"/>
  </mergeCells>
  <dataValidations count="3">
    <dataValidation type="list" allowBlank="1" showInputMessage="1" showErrorMessage="1" sqref="Q39:Q44" xr:uid="{00000000-0002-0000-0000-000000000000}">
      <formula1>INDICADOR</formula1>
    </dataValidation>
    <dataValidation type="list" allowBlank="1" showInputMessage="1" showErrorMessage="1" sqref="J43:J44" xr:uid="{00000000-0002-0000-0000-000001000000}">
      <formula1>PROGRAMACION</formula1>
    </dataValidation>
    <dataValidation type="list" allowBlank="1" showInputMessage="1" showErrorMessage="1" error="Escriba un texto " promptTitle="Cualquier contenido" sqref="F39:F42" xr:uid="{00000000-0002-0000-0000-000002000000}">
      <formula1>META2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36FEAA-B076-4488-8107-65C1BB39C6C9}">
  <ds:schemaRefs>
    <ds:schemaRef ds:uri="http://schemas.microsoft.com/office/2006/metadata/properties"/>
    <ds:schemaRef ds:uri="http://purl.org/dc/terms/"/>
    <ds:schemaRef ds:uri="http://schemas.microsoft.com/office/infopath/2007/PartnerControls"/>
    <ds:schemaRef ds:uri="http://purl.org/dc/elements/1.1/"/>
    <ds:schemaRef ds:uri="http://schemas.microsoft.com/office/2006/documentManagement/types"/>
    <ds:schemaRef ds:uri="4d1d2e24-7be0-47eb-a1db-99cc6d75caff"/>
    <ds:schemaRef ds:uri="http://schemas.openxmlformats.org/package/2006/metadata/core-properties"/>
    <ds:schemaRef ds:uri="d6eaa91c-3afb-4015-aba1-5ff992c1a5ca"/>
    <ds:schemaRef ds:uri="http://www.w3.org/XML/1998/namespace"/>
    <ds:schemaRef ds:uri="http://purl.org/dc/dcmitype/"/>
  </ds:schemaRefs>
</ds:datastoreItem>
</file>

<file path=customXml/itemProps2.xml><?xml version="1.0" encoding="utf-8"?>
<ds:datastoreItem xmlns:ds="http://schemas.openxmlformats.org/officeDocument/2006/customXml" ds:itemID="{38BEB8DE-29B7-4FA5-B223-C5CDCAD7422B}">
  <ds:schemaRefs>
    <ds:schemaRef ds:uri="http://schemas.microsoft.com/sharepoint/v3/contenttype/forms"/>
  </ds:schemaRefs>
</ds:datastoreItem>
</file>

<file path=customXml/itemProps3.xml><?xml version="1.0" encoding="utf-8"?>
<ds:datastoreItem xmlns:ds="http://schemas.openxmlformats.org/officeDocument/2006/customXml" ds:itemID="{9EF7D8DA-4751-470A-AC56-8FD3CC37E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Jeraldyn Tautiva</cp:lastModifiedBy>
  <dcterms:created xsi:type="dcterms:W3CDTF">2020-02-04T13:35:35Z</dcterms:created>
  <dcterms:modified xsi:type="dcterms:W3CDTF">2020-10-01T00:06:57Z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