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40527/"/>
    </mc:Choice>
  </mc:AlternateContent>
  <xr:revisionPtr revIDLastSave="0" documentId="8_{B1A891CC-761C-4421-B1BE-357FF35643E4}" xr6:coauthVersionLast="47" xr6:coauthVersionMax="47" xr10:uidLastSave="{00000000-0000-0000-0000-000000000000}"/>
  <bookViews>
    <workbookView xWindow="-120" yWindow="-120" windowWidth="20730" windowHeight="11160" tabRatio="882" activeTab="2" xr2:uid="{00000000-000D-0000-FFFF-FFFF00000000}"/>
  </bookViews>
  <sheets>
    <sheet name="Instructivo" sheetId="20" r:id="rId1"/>
    <sheet name="Contexto proceso" sheetId="21"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9" concurrentCalc="0"/>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9" i="1" l="1"/>
  <c r="Q29" i="1"/>
  <c r="H29" i="1"/>
  <c r="I29" i="1"/>
  <c r="K81" i="1"/>
  <c r="K78" i="1"/>
  <c r="K76" i="1"/>
  <c r="K50" i="1"/>
  <c r="K88" i="1"/>
  <c r="K36" i="1"/>
  <c r="K48" i="1"/>
  <c r="K68" i="1"/>
  <c r="K79" i="1"/>
  <c r="K73" i="1"/>
  <c r="K49" i="1"/>
  <c r="K57" i="1"/>
  <c r="K67" i="1"/>
  <c r="K46" i="1"/>
  <c r="K54" i="1"/>
  <c r="K82" i="1"/>
  <c r="K66" i="1"/>
  <c r="K75" i="1"/>
  <c r="K58" i="1"/>
  <c r="K43" i="1"/>
  <c r="K84" i="1"/>
  <c r="K69" i="1"/>
  <c r="K85" i="1"/>
  <c r="K56" i="1"/>
  <c r="K60" i="1"/>
  <c r="K40" i="1"/>
  <c r="K38" i="1"/>
  <c r="K74" i="1"/>
  <c r="K37" i="1"/>
  <c r="K51" i="1"/>
  <c r="K45" i="1"/>
  <c r="K52" i="1"/>
  <c r="K61" i="1"/>
  <c r="K39" i="1"/>
  <c r="K55" i="1"/>
  <c r="K86" i="1"/>
  <c r="K42" i="1"/>
  <c r="K87" i="1"/>
  <c r="K72" i="1"/>
  <c r="K62" i="1"/>
  <c r="K44" i="1"/>
  <c r="K70" i="1"/>
  <c r="K80" i="1"/>
  <c r="K63" i="1"/>
  <c r="K64" i="1"/>
  <c r="F221" i="13"/>
  <c r="F211" i="13"/>
  <c r="F212" i="13"/>
  <c r="F213" i="13"/>
  <c r="F214" i="13"/>
  <c r="F215" i="13"/>
  <c r="F216" i="13"/>
  <c r="F217" i="13"/>
  <c r="F218" i="13"/>
  <c r="F219" i="13"/>
  <c r="F220" i="13"/>
  <c r="F210" i="13"/>
  <c r="K34" i="1"/>
  <c r="K33" i="1"/>
  <c r="K30" i="1"/>
  <c r="K31" i="1"/>
  <c r="B221" i="13" a="1"/>
  <c r="K32" i="1"/>
  <c r="B221" i="13"/>
  <c r="Q71" i="1"/>
  <c r="Q66" i="1"/>
  <c r="Q6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88" i="1"/>
  <c r="Q88" i="1"/>
  <c r="T87" i="1"/>
  <c r="Q87" i="1"/>
  <c r="T86" i="1"/>
  <c r="Q86" i="1"/>
  <c r="T85" i="1"/>
  <c r="Q85" i="1"/>
  <c r="T84" i="1"/>
  <c r="Q84" i="1"/>
  <c r="T83" i="1"/>
  <c r="Q83" i="1"/>
  <c r="AB84" i="1"/>
  <c r="H83" i="1"/>
  <c r="I83" i="1"/>
  <c r="T82" i="1"/>
  <c r="Q82" i="1"/>
  <c r="T81" i="1"/>
  <c r="Q81" i="1"/>
  <c r="T80" i="1"/>
  <c r="Q80" i="1"/>
  <c r="T79" i="1"/>
  <c r="Q79" i="1"/>
  <c r="T78" i="1"/>
  <c r="Q78" i="1"/>
  <c r="T77" i="1"/>
  <c r="Q77" i="1"/>
  <c r="H77" i="1"/>
  <c r="I77" i="1"/>
  <c r="T76" i="1"/>
  <c r="Q76" i="1"/>
  <c r="T75" i="1"/>
  <c r="Q75" i="1"/>
  <c r="T74" i="1"/>
  <c r="Q74" i="1"/>
  <c r="T73" i="1"/>
  <c r="Q73" i="1"/>
  <c r="T72" i="1"/>
  <c r="Q72" i="1"/>
  <c r="AB72" i="1"/>
  <c r="T71" i="1"/>
  <c r="H71" i="1"/>
  <c r="I71" i="1"/>
  <c r="T70" i="1"/>
  <c r="Q70" i="1"/>
  <c r="T69" i="1"/>
  <c r="Q69" i="1"/>
  <c r="T68" i="1"/>
  <c r="Q68" i="1"/>
  <c r="T67" i="1"/>
  <c r="Q67" i="1"/>
  <c r="T66" i="1"/>
  <c r="T65" i="1"/>
  <c r="Q65" i="1"/>
  <c r="AB66" i="1"/>
  <c r="H65" i="1"/>
  <c r="I65" i="1"/>
  <c r="T64" i="1"/>
  <c r="Q64" i="1"/>
  <c r="T63" i="1"/>
  <c r="Q63" i="1"/>
  <c r="T62" i="1"/>
  <c r="Q62" i="1"/>
  <c r="T61" i="1"/>
  <c r="Q61" i="1"/>
  <c r="T60" i="1"/>
  <c r="T59" i="1"/>
  <c r="Q59" i="1"/>
  <c r="AB60" i="1"/>
  <c r="H59" i="1"/>
  <c r="I59" i="1"/>
  <c r="T58" i="1"/>
  <c r="Q58" i="1"/>
  <c r="T57" i="1"/>
  <c r="Q57" i="1"/>
  <c r="T56" i="1"/>
  <c r="Q56" i="1"/>
  <c r="T55" i="1"/>
  <c r="Q55" i="1"/>
  <c r="T54" i="1"/>
  <c r="Q54" i="1"/>
  <c r="T53" i="1"/>
  <c r="Q53" i="1"/>
  <c r="H53" i="1"/>
  <c r="I53" i="1"/>
  <c r="T52" i="1"/>
  <c r="Q52" i="1"/>
  <c r="T51" i="1"/>
  <c r="Q51" i="1"/>
  <c r="T50" i="1"/>
  <c r="Q50" i="1"/>
  <c r="T49" i="1"/>
  <c r="Q49" i="1"/>
  <c r="T48" i="1"/>
  <c r="Q48" i="1"/>
  <c r="T47" i="1"/>
  <c r="Q47" i="1"/>
  <c r="H47" i="1"/>
  <c r="I47" i="1"/>
  <c r="T46" i="1"/>
  <c r="Q46" i="1"/>
  <c r="T45" i="1"/>
  <c r="Q45" i="1"/>
  <c r="T44" i="1"/>
  <c r="Q44" i="1"/>
  <c r="T43" i="1"/>
  <c r="Q43" i="1"/>
  <c r="T42" i="1"/>
  <c r="Q42" i="1"/>
  <c r="T41" i="1"/>
  <c r="Q41" i="1"/>
  <c r="AB42" i="1"/>
  <c r="H41" i="1"/>
  <c r="I41" i="1"/>
  <c r="H35" i="1"/>
  <c r="T35" i="1"/>
  <c r="Q35" i="1"/>
  <c r="AB48" i="1"/>
  <c r="AB54" i="1"/>
  <c r="AB78" i="1"/>
  <c r="AB69" i="1"/>
  <c r="AA69" i="1"/>
  <c r="AB70" i="1"/>
  <c r="AA70" i="1"/>
  <c r="I35" i="1"/>
  <c r="X35" i="1"/>
  <c r="X83" i="1"/>
  <c r="X77" i="1"/>
  <c r="X71" i="1"/>
  <c r="X65" i="1"/>
  <c r="X69" i="1"/>
  <c r="X70" i="1"/>
  <c r="X59" i="1"/>
  <c r="X53" i="1"/>
  <c r="X47" i="1"/>
  <c r="X41" i="1"/>
  <c r="Y83" i="1"/>
  <c r="Z83" i="1"/>
  <c r="X84" i="1"/>
  <c r="Y84" i="1"/>
  <c r="Y77" i="1"/>
  <c r="Z77" i="1"/>
  <c r="X78" i="1"/>
  <c r="Z78" i="1"/>
  <c r="X79" i="1"/>
  <c r="Y71" i="1"/>
  <c r="Z71" i="1"/>
  <c r="X72" i="1"/>
  <c r="Z72" i="1"/>
  <c r="X73" i="1"/>
  <c r="Y70" i="1"/>
  <c r="Z70" i="1"/>
  <c r="Y69" i="1"/>
  <c r="Z69" i="1"/>
  <c r="Y65" i="1"/>
  <c r="Z65" i="1"/>
  <c r="Y59" i="1"/>
  <c r="Z59" i="1"/>
  <c r="X60" i="1"/>
  <c r="Z60" i="1"/>
  <c r="X61" i="1"/>
  <c r="Y53" i="1"/>
  <c r="Z53" i="1"/>
  <c r="Y47" i="1"/>
  <c r="Z47" i="1"/>
  <c r="X48" i="1"/>
  <c r="Z48" i="1"/>
  <c r="X49" i="1"/>
  <c r="Y49" i="1"/>
  <c r="Y41" i="1"/>
  <c r="Z41" i="1"/>
  <c r="X42" i="1"/>
  <c r="Y42" i="1"/>
  <c r="Y35" i="1"/>
  <c r="Z35" i="1"/>
  <c r="X36" i="1"/>
  <c r="Y78" i="1"/>
  <c r="Y72" i="1"/>
  <c r="Z42" i="1"/>
  <c r="X43" i="1"/>
  <c r="Y43" i="1"/>
  <c r="Y60" i="1"/>
  <c r="Y48" i="1"/>
  <c r="Y61" i="1"/>
  <c r="Z61" i="1"/>
  <c r="Z79" i="1"/>
  <c r="X80" i="1"/>
  <c r="Y79" i="1"/>
  <c r="Z73" i="1"/>
  <c r="X74" i="1"/>
  <c r="Y73" i="1"/>
  <c r="Z84" i="1"/>
  <c r="X85" i="1"/>
  <c r="X54" i="1"/>
  <c r="X66" i="1"/>
  <c r="X67" i="1"/>
  <c r="Z4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69" i="1"/>
  <c r="AC70" i="1"/>
  <c r="T30" i="1"/>
  <c r="Y80" i="1"/>
  <c r="Z80" i="1"/>
  <c r="Y74" i="1"/>
  <c r="Z74" i="1"/>
  <c r="X75" i="1"/>
  <c r="Z43" i="1"/>
  <c r="X44" i="1"/>
  <c r="Z44" i="1"/>
  <c r="Y67" i="1"/>
  <c r="Z67" i="1"/>
  <c r="X68" i="1"/>
  <c r="Y85" i="1"/>
  <c r="Z85" i="1"/>
  <c r="X86" i="1"/>
  <c r="Y66" i="1"/>
  <c r="Z66" i="1"/>
  <c r="X62" i="1"/>
  <c r="Y54" i="1"/>
  <c r="Z54" i="1"/>
  <c r="X55" i="1"/>
  <c r="Y55" i="1"/>
  <c r="X51" i="1"/>
  <c r="Y51" i="1"/>
  <c r="X50" i="1"/>
  <c r="X37" i="1"/>
  <c r="Z55" i="1"/>
  <c r="X56" i="1"/>
  <c r="Z56" i="1"/>
  <c r="X57" i="1"/>
  <c r="Y75" i="1"/>
  <c r="Z75" i="1"/>
  <c r="X76" i="1"/>
  <c r="X81" i="1"/>
  <c r="X82" i="1"/>
  <c r="Y44" i="1"/>
  <c r="Y62" i="1"/>
  <c r="Z62" i="1"/>
  <c r="X63" i="1"/>
  <c r="Y63" i="1"/>
  <c r="Y68" i="1"/>
  <c r="Z68" i="1"/>
  <c r="X45" i="1"/>
  <c r="Z86" i="1"/>
  <c r="Y86" i="1"/>
  <c r="Y50" i="1"/>
  <c r="Z50" i="1"/>
  <c r="Z51" i="1"/>
  <c r="X52" i="1"/>
  <c r="X38" i="1"/>
  <c r="Y56" i="1"/>
  <c r="Y82" i="1"/>
  <c r="Z82" i="1"/>
  <c r="Y81" i="1"/>
  <c r="Z81" i="1"/>
  <c r="Y76" i="1"/>
  <c r="Z76" i="1"/>
  <c r="X87" i="1"/>
  <c r="X88" i="1"/>
  <c r="Z63" i="1"/>
  <c r="X64" i="1"/>
  <c r="Y64" i="1"/>
  <c r="Z57" i="1"/>
  <c r="X58" i="1"/>
  <c r="Y57" i="1"/>
  <c r="Y45" i="1"/>
  <c r="Z45" i="1"/>
  <c r="X46" i="1"/>
  <c r="Y46" i="1"/>
  <c r="Y52" i="1"/>
  <c r="Z52" i="1"/>
  <c r="X39" i="1"/>
  <c r="X40" i="1"/>
  <c r="X29" i="1"/>
  <c r="Y29" i="1"/>
  <c r="Y88" i="1"/>
  <c r="Z88" i="1"/>
  <c r="Y87" i="1"/>
  <c r="Z87" i="1"/>
  <c r="Y58" i="1"/>
  <c r="Z58" i="1"/>
  <c r="Z64" i="1"/>
  <c r="Z46" i="1"/>
  <c r="Q30" i="1"/>
  <c r="Z29" i="1"/>
  <c r="X30" i="1"/>
  <c r="Y30" i="1"/>
  <c r="Z30" i="1"/>
  <c r="X31" i="1"/>
  <c r="X32" i="1"/>
  <c r="X33" i="1"/>
  <c r="X34" i="1"/>
  <c r="AB47" i="1"/>
  <c r="AA47" i="1"/>
  <c r="AB85" i="1"/>
  <c r="AB77" i="1"/>
  <c r="AB59" i="1"/>
  <c r="AA59" i="1"/>
  <c r="AB71" i="1"/>
  <c r="AA71" i="1"/>
  <c r="AB41" i="1"/>
  <c r="AA41" i="1"/>
  <c r="AB65" i="1"/>
  <c r="AA65" i="1"/>
  <c r="AB53" i="1"/>
  <c r="AA53" i="1"/>
  <c r="J40" i="19"/>
  <c r="V30" i="19"/>
  <c r="AH20" i="19"/>
  <c r="J30" i="19"/>
  <c r="V20" i="19"/>
  <c r="AH10" i="19"/>
  <c r="P10" i="19"/>
  <c r="AB50" i="19"/>
  <c r="J50" i="19"/>
  <c r="AB40" i="19"/>
  <c r="P30" i="19"/>
  <c r="V50" i="19"/>
  <c r="P50" i="19"/>
  <c r="AB10" i="19"/>
  <c r="AH30" i="19"/>
  <c r="AH40" i="19"/>
  <c r="J10" i="19"/>
  <c r="AB20" i="19"/>
  <c r="AH50" i="19"/>
  <c r="AC53" i="1"/>
  <c r="V10" i="19"/>
  <c r="P20" i="19"/>
  <c r="J20" i="19"/>
  <c r="P40" i="19"/>
  <c r="V40" i="19"/>
  <c r="AB30" i="19"/>
  <c r="J11" i="19"/>
  <c r="V11" i="19"/>
  <c r="AB21" i="19"/>
  <c r="P31" i="19"/>
  <c r="J31" i="19"/>
  <c r="AB41" i="19"/>
  <c r="AC59" i="1"/>
  <c r="AH41" i="19"/>
  <c r="P41" i="19"/>
  <c r="J21" i="19"/>
  <c r="AB31" i="19"/>
  <c r="AB51" i="19"/>
  <c r="P21" i="19"/>
  <c r="V41" i="19"/>
  <c r="V31" i="19"/>
  <c r="AH21" i="19"/>
  <c r="AB11" i="19"/>
  <c r="P51" i="19"/>
  <c r="V21" i="19"/>
  <c r="AH31" i="19"/>
  <c r="V51" i="19"/>
  <c r="J51" i="19"/>
  <c r="AH51" i="19"/>
  <c r="AH11" i="19"/>
  <c r="J41" i="19"/>
  <c r="P11" i="19"/>
  <c r="AA42" i="1"/>
  <c r="AB43" i="1"/>
  <c r="AC7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77" i="1"/>
  <c r="AA84" i="1"/>
  <c r="AC4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4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85" i="1"/>
  <c r="AB86" i="1"/>
  <c r="AB55" i="1"/>
  <c r="AA54" i="1"/>
  <c r="AA60" i="1"/>
  <c r="AB61" i="1"/>
  <c r="AA61" i="1"/>
  <c r="AB62" i="1"/>
  <c r="V32" i="19"/>
  <c r="P42" i="19"/>
  <c r="J12" i="19"/>
  <c r="J32" i="19"/>
  <c r="AB52" i="19"/>
  <c r="AC65" i="1"/>
  <c r="J22" i="19"/>
  <c r="V22" i="19"/>
  <c r="J52" i="19"/>
  <c r="AH12" i="19"/>
  <c r="J42" i="19"/>
  <c r="AH42" i="19"/>
  <c r="P32" i="19"/>
  <c r="AB12" i="19"/>
  <c r="AH32" i="19"/>
  <c r="AB32" i="19"/>
  <c r="AB42" i="19"/>
  <c r="V42" i="19"/>
  <c r="V12" i="19"/>
  <c r="V52" i="19"/>
  <c r="AB22" i="19"/>
  <c r="AH52" i="19"/>
  <c r="AH22" i="19"/>
  <c r="P22" i="19"/>
  <c r="P12" i="19"/>
  <c r="P52" i="19"/>
  <c r="AB67" i="1"/>
  <c r="AA67" i="1"/>
  <c r="AB68" i="1"/>
  <c r="AA68" i="1"/>
  <c r="AA66" i="1"/>
  <c r="AA72" i="1"/>
  <c r="AB73" i="1"/>
  <c r="AA78" i="1"/>
  <c r="AB79" i="1"/>
  <c r="AA48" i="1"/>
  <c r="AB49" i="1"/>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AA86" i="1"/>
  <c r="AB87" i="1"/>
  <c r="K35" i="19"/>
  <c r="AC25" i="19"/>
  <c r="K45" i="19"/>
  <c r="AI45" i="19"/>
  <c r="W45" i="19"/>
  <c r="Q35" i="19"/>
  <c r="K55" i="19"/>
  <c r="AC15" i="19"/>
  <c r="Q15" i="19"/>
  <c r="AC35" i="19"/>
  <c r="AI35" i="19"/>
  <c r="Q55" i="19"/>
  <c r="AI25" i="19"/>
  <c r="AC8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7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60" i="1"/>
  <c r="AD55" i="19"/>
  <c r="R15" i="19"/>
  <c r="AJ35" i="19"/>
  <c r="AC8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7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67" i="1"/>
  <c r="AD12" i="19"/>
  <c r="AD32" i="19"/>
  <c r="AD22" i="19"/>
  <c r="X52" i="19"/>
  <c r="AD52" i="19"/>
  <c r="L42" i="19"/>
  <c r="R42" i="19"/>
  <c r="AJ21" i="19"/>
  <c r="AD31" i="19"/>
  <c r="R21" i="19"/>
  <c r="AD41" i="19"/>
  <c r="AJ11" i="19"/>
  <c r="AJ51" i="19"/>
  <c r="AC61" i="1"/>
  <c r="L41" i="19"/>
  <c r="AD11" i="19"/>
  <c r="L21" i="19"/>
  <c r="L11" i="19"/>
  <c r="X51" i="19"/>
  <c r="X21" i="19"/>
  <c r="R11" i="19"/>
  <c r="R31" i="19"/>
  <c r="AJ41" i="19"/>
  <c r="L31" i="19"/>
  <c r="R51" i="19"/>
  <c r="X31" i="19"/>
  <c r="X11" i="19"/>
  <c r="X41" i="19"/>
  <c r="AJ31" i="19"/>
  <c r="AD51" i="19"/>
  <c r="R41" i="19"/>
  <c r="AD21" i="19"/>
  <c r="L51" i="19"/>
  <c r="AA49" i="1"/>
  <c r="AB50" i="1"/>
  <c r="AA73" i="1"/>
  <c r="AB74" i="1"/>
  <c r="K42" i="19"/>
  <c r="AC32" i="19"/>
  <c r="W42" i="19"/>
  <c r="AI52" i="19"/>
  <c r="K22" i="19"/>
  <c r="Q32" i="19"/>
  <c r="AI12" i="19"/>
  <c r="AC52" i="19"/>
  <c r="Q42" i="19"/>
  <c r="AC42" i="19"/>
  <c r="K12" i="19"/>
  <c r="Q22" i="19"/>
  <c r="W52" i="19"/>
  <c r="AI42" i="19"/>
  <c r="W32" i="19"/>
  <c r="AI22" i="19"/>
  <c r="W12" i="19"/>
  <c r="AI32" i="19"/>
  <c r="AC12" i="19"/>
  <c r="Q12" i="19"/>
  <c r="Q52" i="19"/>
  <c r="AC66" i="1"/>
  <c r="K32" i="19"/>
  <c r="W22" i="19"/>
  <c r="K52" i="19"/>
  <c r="AC22" i="19"/>
  <c r="AC40" i="19"/>
  <c r="W10" i="19"/>
  <c r="AC50" i="19"/>
  <c r="Q10" i="19"/>
  <c r="Q30" i="19"/>
  <c r="W50" i="19"/>
  <c r="K40" i="19"/>
  <c r="Q50" i="19"/>
  <c r="W20" i="19"/>
  <c r="AC54" i="1"/>
  <c r="K10" i="19"/>
  <c r="Q40" i="19"/>
  <c r="K30" i="19"/>
  <c r="AI50" i="19"/>
  <c r="AI20" i="19"/>
  <c r="K50" i="19"/>
  <c r="AI40" i="19"/>
  <c r="W40" i="19"/>
  <c r="K20" i="19"/>
  <c r="AC10" i="19"/>
  <c r="AI10" i="19"/>
  <c r="AC20" i="19"/>
  <c r="AI30" i="19"/>
  <c r="AC30" i="19"/>
  <c r="W30" i="19"/>
  <c r="Q20" i="19"/>
  <c r="AB44" i="1"/>
  <c r="AA43" i="1"/>
  <c r="AA79" i="1"/>
  <c r="AB80" i="1"/>
  <c r="K39" i="19"/>
  <c r="AC39" i="19"/>
  <c r="W29" i="19"/>
  <c r="AI49" i="19"/>
  <c r="W9" i="19"/>
  <c r="AC19" i="19"/>
  <c r="Q49" i="19"/>
  <c r="W49" i="19"/>
  <c r="AC9" i="19"/>
  <c r="AI9" i="19"/>
  <c r="Q29" i="19"/>
  <c r="W39" i="19"/>
  <c r="Q39" i="19"/>
  <c r="AC4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72" i="1"/>
  <c r="Q33" i="19"/>
  <c r="AI23" i="19"/>
  <c r="K53" i="19"/>
  <c r="AC23" i="19"/>
  <c r="AC13" i="19"/>
  <c r="W23" i="19"/>
  <c r="W33" i="19"/>
  <c r="Q13" i="19"/>
  <c r="W13" i="19"/>
  <c r="AI13" i="19"/>
  <c r="Q43" i="19"/>
  <c r="Q23" i="19"/>
  <c r="W53" i="19"/>
  <c r="M12" i="19"/>
  <c r="AK42" i="19"/>
  <c r="AE32" i="19"/>
  <c r="AC68" i="1"/>
  <c r="M52" i="19"/>
  <c r="S12" i="19"/>
  <c r="M32" i="19"/>
  <c r="S52" i="19"/>
  <c r="Y52" i="19"/>
  <c r="Y42" i="19"/>
  <c r="AK12" i="19"/>
  <c r="S22" i="19"/>
  <c r="AE12" i="19"/>
  <c r="Y22" i="19"/>
  <c r="S32" i="19"/>
  <c r="AK52" i="19"/>
  <c r="M22" i="19"/>
  <c r="AK32" i="19"/>
  <c r="AE22" i="19"/>
  <c r="AE42" i="19"/>
  <c r="Y32" i="19"/>
  <c r="M42" i="19"/>
  <c r="Y12" i="19"/>
  <c r="AE52" i="19"/>
  <c r="AK22" i="19"/>
  <c r="S42" i="19"/>
  <c r="AA62" i="1"/>
  <c r="AB64" i="1"/>
  <c r="AA64" i="1"/>
  <c r="AB63" i="1"/>
  <c r="AA63" i="1"/>
  <c r="AA55" i="1"/>
  <c r="AB5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42" i="1"/>
  <c r="R40" i="19"/>
  <c r="AD10" i="19"/>
  <c r="X40" i="19"/>
  <c r="AJ10" i="19"/>
  <c r="R50" i="19"/>
  <c r="X10" i="19"/>
  <c r="R30" i="19"/>
  <c r="AC55" i="1"/>
  <c r="L10" i="19"/>
  <c r="L50" i="19"/>
  <c r="AJ20" i="19"/>
  <c r="AJ40" i="19"/>
  <c r="AD30" i="19"/>
  <c r="R20" i="19"/>
  <c r="AD50" i="19"/>
  <c r="AJ30" i="19"/>
  <c r="AJ50" i="19"/>
  <c r="X30" i="19"/>
  <c r="AD20" i="19"/>
  <c r="L40" i="19"/>
  <c r="X50" i="19"/>
  <c r="X20" i="19"/>
  <c r="AD40" i="19"/>
  <c r="R10" i="19"/>
  <c r="L30" i="19"/>
  <c r="L20" i="19"/>
  <c r="AA74" i="1"/>
  <c r="AB75" i="1"/>
  <c r="AA87" i="1"/>
  <c r="AB88" i="1"/>
  <c r="AA8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45" i="1"/>
  <c r="AA45" i="1"/>
  <c r="AA44" i="1"/>
  <c r="AB46" i="1"/>
  <c r="AA46" i="1"/>
  <c r="AJ43" i="19"/>
  <c r="AD33" i="19"/>
  <c r="X33" i="19"/>
  <c r="X13" i="19"/>
  <c r="AD43" i="19"/>
  <c r="L43" i="19"/>
  <c r="AC73" i="1"/>
  <c r="X23" i="19"/>
  <c r="R33" i="19"/>
  <c r="R43" i="19"/>
  <c r="AD53" i="19"/>
  <c r="AJ13" i="19"/>
  <c r="R23" i="19"/>
  <c r="R13" i="19"/>
  <c r="AJ53" i="19"/>
  <c r="L33" i="19"/>
  <c r="L23" i="19"/>
  <c r="X43" i="19"/>
  <c r="X53" i="19"/>
  <c r="AD13" i="19"/>
  <c r="L53" i="19"/>
  <c r="L13" i="19"/>
  <c r="AD23" i="19"/>
  <c r="AJ33" i="19"/>
  <c r="AJ23" i="19"/>
  <c r="R53" i="19"/>
  <c r="M55" i="19"/>
  <c r="AK15" i="19"/>
  <c r="AE25" i="19"/>
  <c r="AC8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4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6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64" i="1"/>
  <c r="AG11" i="19"/>
  <c r="AM41" i="19"/>
  <c r="AA21" i="19"/>
  <c r="AA51" i="19"/>
  <c r="U51" i="19"/>
  <c r="U31" i="19"/>
  <c r="AA11" i="19"/>
  <c r="AG21" i="19"/>
  <c r="O31" i="19"/>
  <c r="AA80" i="1"/>
  <c r="AB81" i="1"/>
  <c r="AA50" i="1"/>
  <c r="AB51" i="1"/>
  <c r="AA51" i="1"/>
  <c r="AB52" i="1"/>
  <c r="AA5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56" i="1"/>
  <c r="AB57" i="1"/>
  <c r="AE11" i="19"/>
  <c r="Y41" i="19"/>
  <c r="M41" i="19"/>
  <c r="Y21" i="19"/>
  <c r="AK41" i="19"/>
  <c r="S31" i="19"/>
  <c r="M31" i="19"/>
  <c r="M51" i="19"/>
  <c r="Y51" i="19"/>
  <c r="AK21" i="19"/>
  <c r="AK31" i="19"/>
  <c r="Y11" i="19"/>
  <c r="AE41" i="19"/>
  <c r="AE21" i="19"/>
  <c r="S51" i="19"/>
  <c r="AE51" i="19"/>
  <c r="AK51" i="19"/>
  <c r="M21" i="19"/>
  <c r="AE31" i="19"/>
  <c r="AC62" i="1"/>
  <c r="S41" i="19"/>
  <c r="AK11" i="19"/>
  <c r="S11" i="19"/>
  <c r="Y31" i="19"/>
  <c r="S21" i="19"/>
  <c r="M11" i="19"/>
  <c r="L54" i="19"/>
  <c r="AJ14" i="19"/>
  <c r="AD44" i="19"/>
  <c r="X54" i="19"/>
  <c r="R14" i="19"/>
  <c r="AD24" i="19"/>
  <c r="AD34" i="19"/>
  <c r="R54" i="19"/>
  <c r="L34" i="19"/>
  <c r="AJ34" i="19"/>
  <c r="X24" i="19"/>
  <c r="AJ24" i="19"/>
  <c r="X44" i="19"/>
  <c r="R24" i="19"/>
  <c r="AC79" i="1"/>
  <c r="X34" i="19"/>
  <c r="L14" i="19"/>
  <c r="AD14" i="19"/>
  <c r="L44" i="19"/>
  <c r="R44" i="19"/>
  <c r="AD54" i="19"/>
  <c r="X14" i="19"/>
  <c r="AJ44" i="19"/>
  <c r="R34" i="19"/>
  <c r="AJ54" i="19"/>
  <c r="L24" i="19"/>
  <c r="AD29" i="19"/>
  <c r="AD19" i="19"/>
  <c r="R39" i="19"/>
  <c r="R9" i="19"/>
  <c r="X49" i="19"/>
  <c r="X9" i="19"/>
  <c r="AD39" i="19"/>
  <c r="R29" i="19"/>
  <c r="L49" i="19"/>
  <c r="X19" i="19"/>
  <c r="X29" i="19"/>
  <c r="X39" i="19"/>
  <c r="L9" i="19"/>
  <c r="AC49" i="1"/>
  <c r="AD9" i="19"/>
  <c r="AJ49" i="19"/>
  <c r="L39" i="19"/>
  <c r="R19" i="19"/>
  <c r="AJ39" i="19"/>
  <c r="AJ29" i="19"/>
  <c r="AJ19" i="19"/>
  <c r="AJ9" i="19"/>
  <c r="AD49" i="19"/>
  <c r="L19" i="19"/>
  <c r="L29" i="19"/>
  <c r="R49" i="19"/>
  <c r="AA57" i="1"/>
  <c r="AB58" i="1"/>
  <c r="AA58" i="1"/>
  <c r="AG39" i="19"/>
  <c r="AG29" i="19"/>
  <c r="AM19" i="19"/>
  <c r="O39" i="19"/>
  <c r="AC5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80"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44" i="1"/>
  <c r="AE28" i="19"/>
  <c r="AA55" i="19"/>
  <c r="O45" i="19"/>
  <c r="AA15" i="19"/>
  <c r="AM55" i="19"/>
  <c r="O55" i="19"/>
  <c r="AG35" i="19"/>
  <c r="AM25" i="19"/>
  <c r="AM35" i="19"/>
  <c r="AA25" i="19"/>
  <c r="AM45" i="19"/>
  <c r="AG25" i="19"/>
  <c r="AA35" i="19"/>
  <c r="O25" i="19"/>
  <c r="U25" i="19"/>
  <c r="AG45" i="19"/>
  <c r="U35" i="19"/>
  <c r="AA45" i="19"/>
  <c r="AM15" i="19"/>
  <c r="U45" i="19"/>
  <c r="O35" i="19"/>
  <c r="O15" i="19"/>
  <c r="AC88" i="1"/>
  <c r="AG15" i="19"/>
  <c r="U15" i="19"/>
  <c r="AG55" i="19"/>
  <c r="U55" i="19"/>
  <c r="AE40" i="19"/>
  <c r="Y30" i="19"/>
  <c r="M20" i="19"/>
  <c r="AC5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51" i="1"/>
  <c r="T19" i="19"/>
  <c r="AL49" i="19"/>
  <c r="T29" i="19"/>
  <c r="AF29" i="19"/>
  <c r="T18" i="19"/>
  <c r="N48" i="19"/>
  <c r="N8" i="19"/>
  <c r="T28" i="19"/>
  <c r="AF38" i="19"/>
  <c r="Z28" i="19"/>
  <c r="Z18" i="19"/>
  <c r="AF8" i="19"/>
  <c r="AC4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8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50" i="1"/>
  <c r="M9" i="19"/>
  <c r="Y29" i="19"/>
  <c r="AA75" i="1"/>
  <c r="AB76" i="1"/>
  <c r="AA76"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81" i="1"/>
  <c r="AB82" i="1"/>
  <c r="AA82" i="1"/>
  <c r="O8" i="19"/>
  <c r="AA48" i="19"/>
  <c r="AM38" i="19"/>
  <c r="U48" i="19"/>
  <c r="AA18" i="19"/>
  <c r="AG18" i="19"/>
  <c r="AG48" i="19"/>
  <c r="AM18" i="19"/>
  <c r="AA28" i="19"/>
  <c r="AG28" i="19"/>
  <c r="AA8" i="19"/>
  <c r="U18" i="19"/>
  <c r="AG38" i="19"/>
  <c r="U38" i="19"/>
  <c r="AM8" i="19"/>
  <c r="AA38" i="19"/>
  <c r="AM48" i="19"/>
  <c r="U28" i="19"/>
  <c r="O38" i="19"/>
  <c r="U8" i="19"/>
  <c r="AG8" i="19"/>
  <c r="AC4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74"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C82" i="1"/>
  <c r="AA14" i="19"/>
  <c r="O54" i="19"/>
  <c r="U44" i="19"/>
  <c r="U43" i="19"/>
  <c r="U13" i="19"/>
  <c r="AM53" i="19"/>
  <c r="AA53" i="19"/>
  <c r="AA43" i="19"/>
  <c r="O53" i="19"/>
  <c r="O23" i="19"/>
  <c r="O13" i="19"/>
  <c r="AG43" i="19"/>
  <c r="U33" i="19"/>
  <c r="U23" i="19"/>
  <c r="AM13" i="19"/>
  <c r="AM23" i="19"/>
  <c r="AG13" i="19"/>
  <c r="AA23" i="19"/>
  <c r="AG33" i="19"/>
  <c r="AA33" i="19"/>
  <c r="AM33" i="19"/>
  <c r="AA13" i="19"/>
  <c r="AC7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81" i="1"/>
  <c r="AF53" i="19"/>
  <c r="T43" i="19"/>
  <c r="Z53" i="19"/>
  <c r="N43" i="19"/>
  <c r="T23" i="19"/>
  <c r="AF43" i="19"/>
  <c r="Z13" i="19"/>
  <c r="Z43" i="19"/>
  <c r="AF23" i="19"/>
  <c r="AL13" i="19"/>
  <c r="Z23" i="19"/>
  <c r="AL43" i="19"/>
  <c r="AF13" i="19"/>
  <c r="AL23" i="19"/>
  <c r="N13" i="19"/>
  <c r="T33" i="19"/>
  <c r="AL53" i="19"/>
  <c r="N23" i="19"/>
  <c r="N53" i="19"/>
  <c r="AF33" i="19"/>
  <c r="N33" i="19"/>
  <c r="AC75"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5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5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59" i="1"/>
  <c r="L59" i="1"/>
  <c r="K29" i="1"/>
  <c r="L29" i="1"/>
  <c r="K47" i="1"/>
  <c r="L47" i="1"/>
  <c r="K41" i="1"/>
  <c r="L41" i="1"/>
  <c r="K71" i="1"/>
  <c r="L71" i="1"/>
  <c r="K65" i="1"/>
  <c r="L65" i="1"/>
  <c r="K53" i="1"/>
  <c r="L53" i="1"/>
  <c r="K35" i="1"/>
  <c r="L35" i="1"/>
  <c r="K83" i="1"/>
  <c r="L83" i="1"/>
  <c r="K77" i="1"/>
  <c r="L77" i="1"/>
  <c r="X6" i="18"/>
  <c r="AJ30" i="18"/>
  <c r="R22" i="18"/>
  <c r="L6" i="18"/>
  <c r="R30" i="18"/>
  <c r="X22" i="18"/>
  <c r="X38" i="18"/>
  <c r="AD38" i="18"/>
  <c r="N35" i="1"/>
  <c r="AD22" i="18"/>
  <c r="M35" i="1"/>
  <c r="AB35" i="1"/>
  <c r="AA35"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53" i="1"/>
  <c r="L32" i="18"/>
  <c r="X8" i="18"/>
  <c r="X24" i="18"/>
  <c r="AJ8" i="18"/>
  <c r="M53" i="1"/>
  <c r="R40" i="18"/>
  <c r="L40" i="18"/>
  <c r="X16" i="18"/>
  <c r="L24" i="18"/>
  <c r="AJ24" i="18"/>
  <c r="X32" i="18"/>
  <c r="AJ40" i="18"/>
  <c r="R16" i="18"/>
  <c r="AD40" i="18"/>
  <c r="AD32" i="18"/>
  <c r="AD16" i="18"/>
  <c r="M65" i="1"/>
  <c r="J42" i="18"/>
  <c r="P34" i="18"/>
  <c r="AB18" i="18"/>
  <c r="AB42" i="18"/>
  <c r="AH34" i="18"/>
  <c r="P10" i="18"/>
  <c r="V34" i="18"/>
  <c r="P42" i="18"/>
  <c r="V42" i="18"/>
  <c r="AH42" i="18"/>
  <c r="AB26" i="18"/>
  <c r="AH26" i="18"/>
  <c r="V26" i="18"/>
  <c r="AB34" i="18"/>
  <c r="V10" i="18"/>
  <c r="AH18" i="18"/>
  <c r="J34" i="18"/>
  <c r="J10" i="18"/>
  <c r="AB10" i="18"/>
  <c r="J18" i="18"/>
  <c r="N65" i="1"/>
  <c r="P26" i="18"/>
  <c r="J26" i="18"/>
  <c r="AH10" i="18"/>
  <c r="P18" i="18"/>
  <c r="V18" i="18"/>
  <c r="X42" i="18"/>
  <c r="AD34" i="18"/>
  <c r="AD10" i="18"/>
  <c r="AD26" i="18"/>
  <c r="L10" i="18"/>
  <c r="L42" i="18"/>
  <c r="L26" i="18"/>
  <c r="X18" i="18"/>
  <c r="X34" i="18"/>
  <c r="X10" i="18"/>
  <c r="R18" i="18"/>
  <c r="AJ10" i="18"/>
  <c r="AD42" i="18"/>
  <c r="AJ34" i="18"/>
  <c r="R26" i="18"/>
  <c r="M71" i="1"/>
  <c r="L18" i="18"/>
  <c r="AJ26" i="18"/>
  <c r="AD18" i="18"/>
  <c r="R34" i="18"/>
  <c r="L34" i="18"/>
  <c r="AJ42" i="18"/>
  <c r="R10" i="18"/>
  <c r="R42" i="18"/>
  <c r="X26" i="18"/>
  <c r="AJ18" i="18"/>
  <c r="N71" i="1"/>
  <c r="T14" i="18"/>
  <c r="AL38" i="18"/>
  <c r="N14" i="18"/>
  <c r="Z6" i="18"/>
  <c r="T38" i="18"/>
  <c r="T22" i="18"/>
  <c r="AL14" i="18"/>
  <c r="N22" i="18"/>
  <c r="N41" i="1"/>
  <c r="AF22" i="18"/>
  <c r="N6" i="18"/>
  <c r="AF6" i="18"/>
  <c r="AF38" i="18"/>
  <c r="M41" i="1"/>
  <c r="N38" i="18"/>
  <c r="AL30" i="18"/>
  <c r="AL22" i="18"/>
  <c r="T6" i="18"/>
  <c r="AF14" i="18"/>
  <c r="AF30" i="18"/>
  <c r="Z22" i="18"/>
  <c r="T30" i="18"/>
  <c r="Z30" i="18"/>
  <c r="AL6" i="18"/>
  <c r="Z14" i="18"/>
  <c r="Z38" i="18"/>
  <c r="N30" i="18"/>
  <c r="J40" i="18"/>
  <c r="AB40" i="18"/>
  <c r="AH32" i="18"/>
  <c r="AB24" i="18"/>
  <c r="V16" i="18"/>
  <c r="M47" i="1"/>
  <c r="J16" i="18"/>
  <c r="P32" i="18"/>
  <c r="V24" i="18"/>
  <c r="P24" i="18"/>
  <c r="V40" i="18"/>
  <c r="P16" i="18"/>
  <c r="P40" i="18"/>
  <c r="V32" i="18"/>
  <c r="AH16" i="18"/>
  <c r="AB16" i="18"/>
  <c r="V8" i="18"/>
  <c r="AH24" i="18"/>
  <c r="AH8" i="18"/>
  <c r="AH40" i="18"/>
  <c r="J8" i="18"/>
  <c r="AB32" i="18"/>
  <c r="AB8" i="18"/>
  <c r="J24" i="18"/>
  <c r="J32" i="18"/>
  <c r="P8" i="18"/>
  <c r="N47" i="1"/>
  <c r="Z42" i="18"/>
  <c r="T18" i="18"/>
  <c r="AF34" i="18"/>
  <c r="AF42" i="18"/>
  <c r="N42" i="18"/>
  <c r="Z18" i="18"/>
  <c r="AL10" i="18"/>
  <c r="AL26" i="18"/>
  <c r="AF26" i="18"/>
  <c r="Z10" i="18"/>
  <c r="N18" i="18"/>
  <c r="T26" i="18"/>
  <c r="AF10" i="18"/>
  <c r="T34" i="18"/>
  <c r="N26" i="18"/>
  <c r="AL18" i="18"/>
  <c r="N10" i="18"/>
  <c r="AF18" i="18"/>
  <c r="Z26" i="18"/>
  <c r="AL34" i="18"/>
  <c r="M77" i="1"/>
  <c r="Z34" i="18"/>
  <c r="T10" i="18"/>
  <c r="N77" i="1"/>
  <c r="AL42" i="18"/>
  <c r="N34" i="18"/>
  <c r="T42" i="18"/>
  <c r="P14" i="18"/>
  <c r="V22" i="18"/>
  <c r="V14" i="18"/>
  <c r="P22" i="18"/>
  <c r="V38" i="18"/>
  <c r="AH14" i="18"/>
  <c r="AH38" i="18"/>
  <c r="J14" i="18"/>
  <c r="AB22" i="18"/>
  <c r="V30" i="18"/>
  <c r="AB14" i="18"/>
  <c r="AB38" i="18"/>
  <c r="J30" i="18"/>
  <c r="P38" i="18"/>
  <c r="AB6" i="18"/>
  <c r="M29" i="1"/>
  <c r="AH30" i="18"/>
  <c r="J38" i="18"/>
  <c r="AH6" i="18"/>
  <c r="V6" i="18"/>
  <c r="AB30" i="18"/>
  <c r="J22" i="18"/>
  <c r="J6" i="18"/>
  <c r="P30" i="18"/>
  <c r="AH22" i="18"/>
  <c r="P6" i="18"/>
  <c r="N29" i="1"/>
  <c r="AH12" i="18"/>
  <c r="J20" i="18"/>
  <c r="J44" i="18"/>
  <c r="AB28" i="18"/>
  <c r="P28" i="18"/>
  <c r="N83" i="1"/>
  <c r="P12" i="18"/>
  <c r="AH20" i="18"/>
  <c r="P44" i="18"/>
  <c r="AB12" i="18"/>
  <c r="P20" i="18"/>
  <c r="J36" i="18"/>
  <c r="P36" i="18"/>
  <c r="AB44" i="18"/>
  <c r="V44" i="18"/>
  <c r="J28" i="18"/>
  <c r="AH36" i="18"/>
  <c r="V12" i="18"/>
  <c r="V28" i="18"/>
  <c r="AH44" i="18"/>
  <c r="AB20" i="18"/>
  <c r="AB36" i="18"/>
  <c r="AH28" i="18"/>
  <c r="V36" i="18"/>
  <c r="V20" i="18"/>
  <c r="M83" i="1"/>
  <c r="AB83" i="1"/>
  <c r="AA83" i="1"/>
  <c r="J12" i="18"/>
  <c r="AF24" i="18"/>
  <c r="AF32" i="18"/>
  <c r="T40" i="18"/>
  <c r="M59" i="1"/>
  <c r="Z40" i="18"/>
  <c r="AL8" i="18"/>
  <c r="AF8" i="18"/>
  <c r="T8" i="18"/>
  <c r="Z16" i="18"/>
  <c r="T24" i="18"/>
  <c r="AL24" i="18"/>
  <c r="Z32" i="18"/>
  <c r="N32" i="18"/>
  <c r="N16" i="18"/>
  <c r="Z8" i="18"/>
  <c r="AL40" i="18"/>
  <c r="N8" i="18"/>
  <c r="N24" i="18"/>
  <c r="T32" i="18"/>
  <c r="T16" i="18"/>
  <c r="AF40" i="18"/>
  <c r="AF16" i="18"/>
  <c r="AL32" i="18"/>
  <c r="N40" i="18"/>
  <c r="Z24" i="18"/>
  <c r="AL16" i="18"/>
  <c r="N59" i="1"/>
  <c r="AB29" i="1"/>
  <c r="AA29" i="1"/>
  <c r="AB30" i="1"/>
  <c r="AA30" i="1"/>
  <c r="AH7" i="19"/>
  <c r="J27" i="19"/>
  <c r="P37" i="19"/>
  <c r="P47" i="19"/>
  <c r="V7" i="19"/>
  <c r="AB17" i="19"/>
  <c r="AB27" i="19"/>
  <c r="AH37" i="19"/>
  <c r="J7" i="19"/>
  <c r="J17" i="19"/>
  <c r="P27" i="19"/>
  <c r="V37" i="19"/>
  <c r="V47" i="19"/>
  <c r="AB7" i="19"/>
  <c r="AH17" i="19"/>
  <c r="J37" i="19"/>
  <c r="P17" i="19"/>
  <c r="P7" i="19"/>
  <c r="J47" i="19"/>
  <c r="AC35" i="1"/>
  <c r="V17" i="19"/>
  <c r="AH27" i="19"/>
  <c r="V27" i="19"/>
  <c r="AB37" i="19"/>
  <c r="AH47" i="19"/>
  <c r="AB47" i="19"/>
  <c r="P16" i="19"/>
  <c r="P6" i="19"/>
  <c r="AH6" i="19"/>
  <c r="V46" i="19"/>
  <c r="AH46" i="19"/>
  <c r="AB46" i="19"/>
  <c r="J6" i="19"/>
  <c r="P46" i="19"/>
  <c r="AB26" i="19"/>
  <c r="AB16" i="19"/>
  <c r="AH26" i="19"/>
  <c r="J16" i="19"/>
  <c r="V26" i="19"/>
  <c r="AH36" i="19"/>
  <c r="P26" i="19"/>
  <c r="V16" i="19"/>
  <c r="V36" i="19"/>
  <c r="AC29"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83" i="1"/>
  <c r="AB25" i="19"/>
  <c r="AH35" i="19"/>
  <c r="P55" i="19"/>
  <c r="J45" i="19"/>
  <c r="P25" i="19"/>
  <c r="P35" i="19"/>
  <c r="V55" i="19"/>
  <c r="AC30" i="1"/>
  <c r="Q6" i="19"/>
  <c r="K6" i="19"/>
  <c r="Q16" i="19"/>
  <c r="AI6" i="19"/>
  <c r="AI16" i="19"/>
  <c r="Q36" i="19"/>
  <c r="W6" i="19"/>
  <c r="W26" i="19"/>
  <c r="K26" i="19"/>
  <c r="W46" i="19"/>
  <c r="AI36" i="19"/>
  <c r="AI26" i="19"/>
  <c r="AC6" i="19"/>
  <c r="W36" i="19"/>
  <c r="AC36" i="19"/>
  <c r="K16" i="19"/>
  <c r="K46" i="19"/>
  <c r="AI46" i="19"/>
  <c r="AC46" i="19"/>
  <c r="Q46" i="19"/>
  <c r="AC26" i="19"/>
  <c r="AC16" i="19"/>
  <c r="W16" i="19"/>
  <c r="K36" i="19"/>
  <c r="Q2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<sst xmlns="http://schemas.openxmlformats.org/spreadsheetml/2006/main" count="396" uniqueCount="280">
  <si>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</si>
  <si>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</si>
  <si>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</si>
  <si>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</si>
  <si>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</si>
  <si>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</si>
  <si>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</si>
  <si>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</si>
  <si>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</si>
  <si>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</si>
  <si>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</si>
  <si>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</si>
  <si>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</si>
  <si>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</si>
  <si>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</si>
  <si>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</si>
  <si>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</si>
  <si>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</si>
  <si>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</si>
  <si>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</si>
  <si>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</si>
  <si>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</si>
  <si>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</si>
  <si>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</si>
  <si>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</si>
  <si>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</si>
  <si>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</si>
  <si>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</si>
  <si>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</si>
  <si>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</si>
  <si>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</si>
  <si>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</si>
  <si>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</si>
  <si>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</si>
  <si>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</si>
  <si>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</si>
  <si>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</si>
  <si>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</si>
  <si>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</si>
  <si>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</si>
  <si>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</si>
  <si>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</si>
  <si>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</si>
  <si>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</si>
  <si>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</si>
  <si>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</si>
  <si>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</si>
  <si>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</si>
  <si>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</si>
  <si>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</si>
  <si>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</si>
  <si>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</si>
  <si>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</si>
  <si>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</si>
  <si>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</si>
  <si>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</si>
  <si>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</si>
  <si>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</si>
  <si>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</si>
  <si>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</si>
  <si>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</si>
  <si>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</si>
  <si>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</si>
  <si>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</si>
  <si>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</si>
  <si>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</si>
  <si>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</si>
  <si>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</si>
  <si>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</si>
  <si>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</si>
  <si>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</si>
  <si>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</si>
  <si>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</si>
  <si>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</si>
  <si>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</si>
  <si>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</si>
  <si>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</si>
  <si>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</si>
  <si>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</si>
  <si>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</si>
  <si>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</si>
  <si>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</si>
  <si>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</si>
  <si>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</si>
  <si>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</si>
  <si>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</si>
  <si>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</si>
  <si>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</si>
  <si>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</si>
  <si>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</si>
  <si>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</si>
  <si>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</si>
  <si>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</si>
  <si>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</si>
  <si>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</si>
  <si>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</si>
  <si>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</si>
  <si>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</si>
  <si>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</si>
  <si>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</si>
  <si>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</si>
  <si>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</si>
  <si>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</si>
  <si>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</si>
  <si>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</si>
  <si>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</si>
  <si>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</si>
  <si>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</si>
  <si>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</si>
  <si>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</si>
  <si>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</si>
  <si>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</si>
  <si>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</si>
  <si>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</si>
  <si>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</si>
  <si>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</si>
  <si>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</si>
  <si>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</si>
  <si>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</si>
  <si>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</si>
  <si>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</si>
  <si>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</si>
  <si>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</si>
  <si>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</si>
  <si>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</si>
  <si>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</si>
  <si>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</si>
  <si>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</si>
  <si>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</si>
  <si>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</si>
  <si>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</si>
  <si>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</si>
  <si>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</si>
  <si>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</si>
  <si>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</si>
  <si>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</si>
  <si>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</si>
  <si>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</si>
  <si>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</si>
  <si>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</si>
  <si>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</si>
  <si>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</si>
  <si>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</si>
  <si>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</si>
  <si>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</si>
  <si>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</si>
  <si>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</si>
  <si>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</si>
  <si>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</si>
  <si>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</si>
  <si>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</si>
  <si>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</si>
  <si>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</si>
  <si>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</si>
  <si>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</si>
  <si>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</si>
  <si>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</si>
  <si>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</si>
  <si>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</si>
  <si>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</si>
  <si>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</si>
  <si>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</si>
  <si>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</si>
  <si>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</si>
  <si>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</si>
  <si>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</si>
  <si>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</si>
  <si>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</si>
  <si>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</si>
  <si>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</si>
  <si>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</si>
  <si>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</si>
  <si>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</si>
  <si>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</si>
  <si>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</si>
  <si>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</si>
  <si>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</si>
  <si>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</si>
  <si>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</si>
  <si>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</si>
  <si>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</si>
  <si>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</si>
  <si>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</si>
  <si>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</si>
  <si>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</si>
  <si>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</si>
  <si>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</si>
  <si>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</si>
  <si>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</si>
  <si>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</si>
  <si>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</si>
  <si>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</si>
  <si>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</si>
  <si>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</si>
  <si>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</si>
  <si>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</si>
  <si>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</si>
  <si>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</si>
  <si>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</si>
  <si>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</si>
  <si>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</si>
  <si>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</si>
  <si>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</si>
  <si>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</si>
  <si>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</si>
  <si>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</si>
  <si>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</si>
  <si>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</si>
  <si>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</si>
  <si>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</si>
  <si>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</si>
  <si>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</si>
  <si>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</si>
  <si>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</si>
  <si>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</si>
  <si>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</si>
  <si>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</si>
  <si>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</si>
  <si>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</si>
  <si>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</si>
  <si>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</si>
  <si>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</si>
  <si>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</si>
  <si>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</si>
  <si>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</si>
  <si>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</si>
  <si>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</si>
  <si>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</si>
  <si>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</si>
  <si>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</si>
  <si>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22 de diciembre de 2021</t>
  </si>
  <si>
    <t>F1 Aplicación de las cualidades: Aptitud,  Idoneidad , Competencia y Destreza del equipo de Servicio Atención a la Ciudadanía (SAC).</t>
  </si>
  <si>
    <t>F2 Continua capacitación de los funcionarios que conforman el equipo de Servicio Atención a la Ciudadanía (SAC).</t>
  </si>
  <si>
    <t>F3 Constante construcción y aplicación de medios tecnológicos para la optimización de las labores. </t>
  </si>
  <si>
    <t>F4 Normativa interna que propicia el fortalecimiento de la Entidad.</t>
  </si>
  <si>
    <t>F5 Se cuenta con veintiocho (28) Puntos de Atención a la Ciudadanía; Distribuidos en Veintiún (21) puntos propios                     (20 Alcaldías Locales y uno (01) en Nivel Central SDG) más seis (06 puntos de Atención en convenio en los SUPER CADEs  Bosa, Engativá, Suba, Manitas, CAD 30 y SUPER CADE Virtual, un (1) punto de atención a poblacion migrante y caminante, para orientacion legal y psicosocial, a traves de la ONG Bethany.</t>
  </si>
  <si>
    <t>D1 Rotación del personal del Servicio Atención a la Ciudadanía.</t>
  </si>
  <si>
    <t>O1 Alineación con el Plan Estratégico Institucional a través del Plan Anticorrupción.</t>
  </si>
  <si>
    <t>O2 El fortalecimiento de la gestión institucional.</t>
  </si>
  <si>
    <t>O3 Retroalimentación que brinda la ciudadanía respecto a la percepción del Servicio.</t>
  </si>
  <si>
    <t>O4 Actualización de Protocolos de Atención a grupos minoritarios y de atención especial.</t>
  </si>
  <si>
    <t>O5 Convenios y Acuerdos Interinstitucionales en pro de la mejora del Servicio Atención a la Ciudadanía (SAC). </t>
  </si>
  <si>
    <t>A1 Aislamiento obligatorio por factores externos.</t>
  </si>
  <si>
    <t>A2 Fallas del servicio del operador de internet.</t>
  </si>
  <si>
    <t>A3 Desconocimiento del concepto de derecho de petición por parte de la ciudadanía.</t>
  </si>
  <si>
    <t>Servicio a la Ciudadanía</t>
  </si>
  <si>
    <t>Atender peticiones, quejas, reclamos y sugerencias, y orientar con calidad y oportunidad a los ciudadanos que demanden de la Secretaría Distrital de Gobierno trámites y
servicios a través de sus canales presencial, telefónico y virtual, reportando periódicamente la percepción de las personas en relación a la calidad del servicio prestado con el fin
de garantizar una adecuada atención a los ciudadanos y ciudadanos y la garantía de sus derechos.</t>
  </si>
  <si>
    <t xml:space="preserve">El proceso de servicio a la ciudadanía inicia con la solicitud del ciudadano realizada a través de cualquiera de los canales de atención con que cuenta la Entidad, incluye la
respuesta de fondo y finaliza con el seguimiento y monitoreo a la gestión de los servidores públicos responsables de emitir respuesta con calidad y oportunidad. </t>
  </si>
  <si>
    <t>Creación del documento</t>
  </si>
  <si>
    <t>Se incluyeron tres riesgos relacinados con el talento humano y con el proceso en el sentido de atender las solicitudes con diferentes criterios en los puntos de atención a la ciudadanía, inadecuado manejo de los aplicativos o sin las compentencias para el cargo.</t>
  </si>
  <si>
    <t>Se eliminan tres riesgos relacionados con rotación de personal, competencia del personal y reconocimiento de un solo proceso y se incluye el reconocimiento de la matriz de seguimiento</t>
  </si>
  <si>
    <t>Cambio de formato, se mantienen los riesgos y los controles</t>
  </si>
  <si>
    <t>Cambio de formato. Cambio de redaccion de los riegos, inclusion de controles</t>
  </si>
  <si>
    <t>Elaboración del documento, remplaza la matriz de riesgo del proceso de Servicio de Atención a la Ciudadanía. Se actualizaron todos los elementos de la matriz de riesgo de acuerdo con el objetivo. Alcance y servicios del proceso “Servicio a la Ciudadanía” en el nuevo modelo de operación por proceso, así como la alineación con el marco estratégico aprobado por la Resolución 162 de 2017.</t>
  </si>
  <si>
    <t>Ajuste y actuallización a la  matriz de acuerdo con la guía del DAFP V4 -2018 a través del manual de gestión del riesgo versión 11- 2019, se ingresa las columnas para las características  y la evaluación de los controles. Se ajusta propuesta en la identificación del control y se identifica la numeración en la matriz DOFA,</t>
  </si>
  <si>
    <t xml:space="preserve">Se ajusta los riesgos R1 y R2 en cada uno de ellos se establecen modificaciones en las causas y consecuencias </t>
  </si>
  <si>
    <t>Se ajusta en el riesgo R1, dos causas, modificando la valoración del riesgo inherente en la probabilidad que se valora de posible a casi seguro, y el impacto conserva su escala de valoración de "Mayor";  se incluye un control para este riesgo, se actualiza valoración de riesgo inherente, valoración de controles y valoración de riesgo residual.  
Caso HOLA 185990</t>
  </si>
  <si>
    <t xml:space="preserve">Clasificación inadecuada de los derechos de petición por la ciudadanía cuando se asigna a la dependencia responsable de dar respuesta. </t>
  </si>
  <si>
    <t xml:space="preserve">Incurrir  en reprocesos por la rotación de personal que ralentiza los tiempos de respuesta </t>
  </si>
  <si>
    <t>Inadecuado manejo de las herramientas e información en los puntos de atención.</t>
  </si>
  <si>
    <t>Deficiencias en la infraestructura física y tecnológica en los puntos de atención al ciudadano.</t>
  </si>
  <si>
    <t>El Profesional Especializado del grupo  de Servicio Atención a la Ciudadanía, realiza mensualmente el seguimiento a la aplicación de los protocolos de atención  por parte de los servidores públicos asignados. 
En caso de evidenciar que no se cumple la aplicación de estos protocolos, se realizarán jornadas de inducción y reinducción en el  puesto de trabajo al equipo del grupo de Servicio de Atención a la Ciudadanía, con énfasis en la aplicación de los protocolos del proceso,  aplicativo BOGOTÁ TE ESCUCHA  y aplicativo de Gestión Documental ORFEO. 
Como evidencia de la ejecución del control, quedan las actas de capacitación y entrenamiento.</t>
  </si>
  <si>
    <t>F6 Interoperabilidad automática del sistema de gestión de peticiones ciudadanas Bogotá Te Escucha, con el gestor documental ORFEO</t>
  </si>
  <si>
    <t>D2 Falta de sistema de asignación de turnos.</t>
  </si>
  <si>
    <t>D3 Interrupción por las mejoras tecnologicas a los aplicativos de radicación.</t>
  </si>
  <si>
    <t>D4 Error en la clasificación de peticiones.</t>
  </si>
  <si>
    <t>O6 Indice de calidad de servicio a la ciudadanía realizado por la Secretaría General</t>
  </si>
  <si>
    <t>A4 Limitación de acceso de la entidad a aplicativos que permitan prestar el servicio con enfoque diferencial.</t>
  </si>
  <si>
    <t xml:space="preserve">Ralentización de los aplicativos que se utilizan en el desarrollo del proceso (Bogotá te escucha, ORFEO). </t>
  </si>
  <si>
    <t>Andrea Johanna Jiménez</t>
  </si>
  <si>
    <t>Estrategia de descongestión y depuración de peticiones pendientes de respuesta y/o cierre en los aplicativos, de cada Alcaldía local y dependencia de Nivel Central denominada Jornada 911</t>
  </si>
  <si>
    <t>Posibilidad de afectación reputacional por la inobservancia de las normas y/o criterios de servicio establecidos para la atención de la ciudadanía</t>
  </si>
  <si>
    <t>Posibilidad de afectación reputacional por la extemporaneidad en los tiempos de respuesta de acuerdo con los términos de la Ley 1755-2015 de los Derechos de Petición.</t>
  </si>
  <si>
    <t>Incumplimiento de los terminos de ley por parte del responsable funcional de brindar respuesta a las peticiones.</t>
  </si>
  <si>
    <t xml:space="preserve">El Profesional Especializado  coordinador del Grupo de Servicio de Atención a la Ciudadanía  realiza el  seguimiento mensual  a las respuestas de las peticiones de vigencias anteriores y actuales, a través del aplicativo  BOGOTÁ TE ESCUCHA.
En caso de identificar posibles desviaciones en la ejecución del control, se generan las alertas en el informe mensual de seguimiento de cada alcaldía local y dependencias del Nivel Central, responsables funcionales de dar respuesta a los derechos de petición; con el fin de realizar la depuración y descongestión de los derechos de petición.   
Como evidencia de la ejecución del control se generan  los informes mensuales de seguimiento a peticiones registradas en el aplicativo BOGOTÁ TE ESCUCHA. </t>
  </si>
  <si>
    <t>Desactualización de la información que brindan los Servidores Públicos   vinculados al proceso de Atención a la Ciudadanía.</t>
  </si>
  <si>
    <t>El Profesional Especializado coordinador del grupo de Servicio de Atención a la Ciudadanía con apoyo de los funcionarios de los puntos de atención a la ciudadanía en Alcaldías locales y Nivel Central, realiza el seguimiento semanal de las respuestas a los Derechos de Petición, a través del aplicativo ORFEO.
En caso de identificar respuestas sin cumplimiento de términos de tiempo establecidos, el  Profesional Especializado del grupo de Servicio de Atención a la Ciudadanía genera alertas al responsable de la respuesta por medio de reuniones, comunicaciones a través de Teams o comunicaciones vía correo insttucional. 
Como evidencia de la ejecución del control quedan soportes de reunión y/o comunicaciones a través de Microsoft Teams y el  informe semanal al promotor de mejora  de cada Alcaldía Local y Dependencia de Nivel Central,  publicado en carpeta sharepoint.</t>
  </si>
  <si>
    <t>Identificar respuestas brindadas por los responsables funcionales sin el cumplimiento de los criterios de calidad de la respuesta.</t>
  </si>
  <si>
    <t>Realizar cierres de los derechos de petición por parte de los responsables funcionales de brindar respuestas, sin la adecuada aplicación del procedimiento.</t>
  </si>
  <si>
    <t xml:space="preserve">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240527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</si>
</sst>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1"/>
      <name val="Arial"/>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3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8" fillId="19" borderId="0" xfId="0" applyFont="1" applyFill="1" applyAlignment="1" applyProtection="1">
      <alignment horizontal="left" vertical="center" wrapText="1"/>
      <protection locked="0"/>
    </xf>
    <xf numFmtId="0" fontId="68" fillId="19" borderId="0" xfId="0" applyFont="1" applyFill="1" applyAlignment="1" applyProtection="1">
      <alignment vertical="justify" wrapText="1"/>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5" fillId="20" borderId="0" xfId="0"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68" fillId="20" borderId="0" xfId="0" applyFont="1" applyFill="1" applyBorder="1" applyAlignment="1" applyProtection="1">
      <alignment vertical="justify" wrapText="1"/>
      <protection locked="0"/>
    </xf>
    <xf numFmtId="0" fontId="70" fillId="19" borderId="69" xfId="0" applyFont="1" applyFill="1" applyBorder="1" applyAlignment="1" applyProtection="1">
      <alignment vertical="center" wrapText="1"/>
      <protection locked="0"/>
    </xf>
    <xf numFmtId="0" fontId="70" fillId="19" borderId="0"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0" fontId="69" fillId="19" borderId="0" xfId="0" applyFont="1" applyFill="1" applyBorder="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2" fontId="68" fillId="20" borderId="0" xfId="0" applyNumberFormat="1" applyFont="1" applyFill="1" applyBorder="1" applyAlignment="1" applyProtection="1">
      <alignment horizontal="center" vertical="center" wrapText="1"/>
      <protection hidden="1"/>
    </xf>
    <xf numFmtId="0" fontId="1" fillId="0" borderId="8" xfId="0" applyFont="1" applyBorder="1" applyAlignment="1">
      <alignment vertical="top"/>
    </xf>
    <xf numFmtId="0" fontId="1" fillId="0" borderId="5" xfId="0" applyFont="1" applyBorder="1" applyAlignment="1">
      <alignment vertical="top"/>
    </xf>
    <xf numFmtId="0" fontId="1" fillId="0" borderId="2" xfId="0" applyFont="1" applyBorder="1" applyAlignment="1" applyProtection="1">
      <alignment horizontal="left" vertical="center" wrapText="1"/>
      <protection locked="0"/>
    </xf>
    <xf numFmtId="0" fontId="1" fillId="0" borderId="2" xfId="0" applyFont="1" applyBorder="1" applyAlignment="1">
      <alignment vertical="top"/>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61" fillId="0" borderId="33" xfId="0" applyFont="1" applyBorder="1" applyAlignment="1">
      <alignment horizontal="left" vertical="center" wrapText="1"/>
    </xf>
    <xf numFmtId="0" fontId="61" fillId="0" borderId="38" xfId="0" applyFont="1" applyBorder="1" applyAlignment="1">
      <alignment horizontal="left" vertical="center" wrapText="1"/>
    </xf>
    <xf numFmtId="0" fontId="78" fillId="19" borderId="33" xfId="0" applyFont="1" applyFill="1" applyBorder="1" applyAlignment="1" applyProtection="1">
      <alignment horizontal="center" vertical="center" wrapText="1"/>
      <protection locked="0"/>
    </xf>
    <xf numFmtId="14" fontId="78" fillId="19" borderId="33"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3" xfId="0" applyFont="1" applyFill="1" applyBorder="1" applyAlignment="1">
      <alignment horizontal="center" vertical="center" wrapText="1"/>
    </xf>
    <xf numFmtId="0" fontId="61" fillId="0" borderId="81" xfId="0" applyFont="1" applyBorder="1" applyAlignment="1">
      <alignment horizontal="left" vertical="center" wrapText="1"/>
    </xf>
    <xf numFmtId="0" fontId="61" fillId="0" borderId="82" xfId="0" applyFont="1" applyBorder="1" applyAlignment="1">
      <alignment horizontal="left" vertical="center" wrapText="1"/>
    </xf>
    <xf numFmtId="0" fontId="61" fillId="0" borderId="43" xfId="0" applyFont="1" applyBorder="1" applyAlignment="1">
      <alignment horizontal="left" vertical="center" wrapText="1"/>
    </xf>
    <xf numFmtId="0" fontId="61" fillId="0" borderId="75" xfId="0" applyFont="1" applyBorder="1" applyAlignment="1">
      <alignment horizontal="left" vertical="center" wrapText="1"/>
    </xf>
    <xf numFmtId="0" fontId="61" fillId="0" borderId="76" xfId="0" applyFont="1" applyBorder="1" applyAlignment="1">
      <alignment horizontal="left" vertical="center" wrapText="1"/>
    </xf>
    <xf numFmtId="0" fontId="61" fillId="0" borderId="34" xfId="0" applyFont="1" applyBorder="1" applyAlignment="1">
      <alignment horizontal="left" vertical="center" wrapText="1"/>
    </xf>
    <xf numFmtId="14" fontId="1" fillId="0" borderId="4" xfId="0" applyNumberFormat="1" applyFont="1" applyBorder="1" applyAlignment="1" applyProtection="1">
      <alignment horizontal="center" vertical="top"/>
      <protection locked="0"/>
    </xf>
    <xf numFmtId="14" fontId="1" fillId="0" borderId="8" xfId="0" applyNumberFormat="1" applyFont="1" applyBorder="1" applyAlignment="1" applyProtection="1">
      <alignment horizontal="center" vertical="top"/>
      <protection locked="0"/>
    </xf>
    <xf numFmtId="14" fontId="1" fillId="0" borderId="5"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2" xfId="0" applyFont="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2" xfId="0" applyFont="1" applyBorder="1" applyAlignment="1">
      <alignment horizontal="center" vertical="center"/>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6" fillId="3" borderId="4"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76" fillId="19" borderId="0" xfId="0" applyFont="1" applyFill="1" applyAlignment="1" applyProtection="1">
      <alignment horizontal="left" vertical="top"/>
      <protection locked="0"/>
    </xf>
    <xf numFmtId="0" fontId="69" fillId="0" borderId="77"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78" fillId="19" borderId="78" xfId="0" applyFont="1" applyFill="1" applyBorder="1" applyAlignment="1" applyProtection="1">
      <alignment vertical="center" wrapText="1"/>
      <protection locked="0"/>
    </xf>
    <xf numFmtId="0" fontId="78" fillId="19" borderId="79" xfId="0" applyFont="1" applyFill="1" applyBorder="1" applyAlignment="1" applyProtection="1">
      <alignment vertical="center" wrapText="1"/>
      <protection locked="0"/>
    </xf>
    <xf numFmtId="0" fontId="78" fillId="19" borderId="80"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3" borderId="4"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78" fillId="0" borderId="33" xfId="0" applyNumberFormat="1" applyFont="1" applyFill="1" applyBorder="1" applyAlignment="1" applyProtection="1">
      <alignment horizontal="center" vertical="center" wrapText="1"/>
      <protection locked="0"/>
    </xf>
    <xf numFmtId="0" fontId="78" fillId="0" borderId="78" xfId="0" applyFont="1" applyFill="1" applyBorder="1" applyAlignment="1" applyProtection="1">
      <alignment vertical="center" wrapText="1"/>
      <protection locked="0"/>
    </xf>
    <xf numFmtId="0" fontId="78" fillId="0" borderId="79" xfId="0" applyFont="1" applyFill="1" applyBorder="1" applyAlignment="1" applyProtection="1">
      <alignment vertical="center" wrapText="1"/>
      <protection locked="0"/>
    </xf>
    <xf numFmtId="0" fontId="78" fillId="0" borderId="80" xfId="0" applyFont="1" applyFill="1" applyBorder="1" applyAlignment="1" applyProtection="1">
      <alignmen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17</xdr:row>
      <xdr:rowOff>0</xdr:rowOff>
    </xdr:from>
    <xdr:to>
      <xdr:col>16</xdr:col>
      <xdr:colOff>320675</xdr:colOff>
      <xdr:row>17</xdr:row>
      <xdr:rowOff>304800</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17</xdr:row>
      <xdr:rowOff>0</xdr:rowOff>
    </xdr:from>
    <xdr:to>
      <xdr:col>16</xdr:col>
      <xdr:colOff>320675</xdr:colOff>
      <xdr:row>17</xdr:row>
      <xdr:rowOff>304800</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17</xdr:row>
      <xdr:rowOff>0</xdr:rowOff>
    </xdr:from>
    <xdr:to>
      <xdr:col>16</xdr:col>
      <xdr:colOff>320675</xdr:colOff>
      <xdr:row>17</xdr:row>
      <xdr:rowOff>304800</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17</xdr:row>
      <xdr:rowOff>0</xdr:rowOff>
    </xdr:from>
    <xdr:to>
      <xdr:col>16</xdr:col>
      <xdr:colOff>320675</xdr:colOff>
      <xdr:row>17</xdr:row>
      <xdr:rowOff>304800</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52532</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32</xdr:col>
      <xdr:colOff>1707067</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5</xdr:col>
      <xdr:colOff>76200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25400</xdr:colOff>
      <xdr:row>9</xdr:row>
      <xdr:rowOff>127000</xdr:rowOff>
    </xdr:from>
    <xdr:ext cx="0" cy="277957"/>
    <xdr:sp macro="" textlink="">
      <xdr:nvSpPr>
        <xdr:cNvPr id="9" name="Rectangle 53">
          <a:extLst>
            <a:ext uri="{FF2B5EF4-FFF2-40B4-BE49-F238E27FC236}">
              <a16:creationId xmlns:a16="http://schemas.microsoft.com/office/drawing/2014/main" id="{25A1683B-938C-419C-8574-1D84BEFB08AF}"/>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7957"/>
    <xdr:sp macro="" textlink="">
      <xdr:nvSpPr>
        <xdr:cNvPr id="10" name="Rectangle 53">
          <a:extLst>
            <a:ext uri="{FF2B5EF4-FFF2-40B4-BE49-F238E27FC236}">
              <a16:creationId xmlns:a16="http://schemas.microsoft.com/office/drawing/2014/main" id="{647FF33A-E035-479D-B0F2-84ED0BC787EE}"/>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7957"/>
    <xdr:sp macro="" textlink="">
      <xdr:nvSpPr>
        <xdr:cNvPr id="11" name="Rectangle 53">
          <a:extLst>
            <a:ext uri="{FF2B5EF4-FFF2-40B4-BE49-F238E27FC236}">
              <a16:creationId xmlns:a16="http://schemas.microsoft.com/office/drawing/2014/main" id="{973810F2-CE83-425F-9673-894E5A784193}"/>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7957"/>
    <xdr:sp macro="" textlink="">
      <xdr:nvSpPr>
        <xdr:cNvPr id="12" name="Rectangle 53">
          <a:extLst>
            <a:ext uri="{FF2B5EF4-FFF2-40B4-BE49-F238E27FC236}">
              <a16:creationId xmlns:a16="http://schemas.microsoft.com/office/drawing/2014/main" id="{60B92F3A-3408-47AF-9E24-980C1297CDE2}"/>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7957"/>
    <xdr:sp macro="" textlink="">
      <xdr:nvSpPr>
        <xdr:cNvPr id="13" name="Rectangle 53">
          <a:extLst>
            <a:ext uri="{FF2B5EF4-FFF2-40B4-BE49-F238E27FC236}">
              <a16:creationId xmlns:a16="http://schemas.microsoft.com/office/drawing/2014/main" id="{D01CCADF-BED9-4A98-A1C3-43E50AF7DF7F}"/>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14</xdr:row>
      <xdr:rowOff>127000</xdr:rowOff>
    </xdr:from>
    <xdr:ext cx="0" cy="277957"/>
    <xdr:sp macro="" textlink="">
      <xdr:nvSpPr>
        <xdr:cNvPr id="14" name="Rectangle 53">
          <a:extLst>
            <a:ext uri="{FF2B5EF4-FFF2-40B4-BE49-F238E27FC236}">
              <a16:creationId xmlns:a16="http://schemas.microsoft.com/office/drawing/2014/main" id="{FEC9F3F8-5951-4AA3-9B22-02377379D23E}"/>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7957"/>
    <xdr:sp macro="" textlink="">
      <xdr:nvSpPr>
        <xdr:cNvPr id="15" name="Rectangle 53">
          <a:extLst>
            <a:ext uri="{FF2B5EF4-FFF2-40B4-BE49-F238E27FC236}">
              <a16:creationId xmlns:a16="http://schemas.microsoft.com/office/drawing/2014/main" id="{98354D13-0771-4CD9-9251-9B0F5E0E2D62}"/>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7957"/>
    <xdr:sp macro="" textlink="">
      <xdr:nvSpPr>
        <xdr:cNvPr id="16" name="Rectangle 53">
          <a:extLst>
            <a:ext uri="{FF2B5EF4-FFF2-40B4-BE49-F238E27FC236}">
              <a16:creationId xmlns:a16="http://schemas.microsoft.com/office/drawing/2014/main" id="{7AC1988D-49C4-4C6C-BA5D-16AB54E29DA9}"/>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17</xdr:row>
      <xdr:rowOff>127000</xdr:rowOff>
    </xdr:from>
    <xdr:ext cx="0" cy="277957"/>
    <xdr:sp macro="" textlink="">
      <xdr:nvSpPr>
        <xdr:cNvPr id="17" name="Rectangle 53">
          <a:extLst>
            <a:ext uri="{FF2B5EF4-FFF2-40B4-BE49-F238E27FC236}">
              <a16:creationId xmlns:a16="http://schemas.microsoft.com/office/drawing/2014/main" id="{D1F46BD4-33E1-431D-8DB1-B64AD567CCA8}"/>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197" t="s">
        <v>0</v>
      </c>
      <c r="C12" s="198"/>
      <c r="D12" s="198"/>
      <c r="E12" s="198"/>
      <c r="F12" s="198"/>
      <c r="G12" s="198"/>
      <c r="H12" s="199"/>
    </row>
    <row r="13" spans="2:8" ht="11.1" customHeight="1" x14ac:dyDescent="0.25">
      <c r="B13" s="84"/>
      <c r="C13" s="85"/>
      <c r="D13" s="85"/>
      <c r="E13" s="85"/>
      <c r="F13" s="85"/>
      <c r="G13" s="85"/>
      <c r="H13" s="86"/>
    </row>
    <row r="14" spans="2:8" ht="29.1" hidden="1" customHeight="1" x14ac:dyDescent="0.25">
      <c r="B14" s="200" t="s">
        <v>210</v>
      </c>
      <c r="C14" s="201"/>
      <c r="D14" s="201"/>
      <c r="E14" s="201"/>
      <c r="F14" s="201"/>
      <c r="G14" s="201"/>
      <c r="H14" s="202"/>
    </row>
    <row r="15" spans="2:8" ht="63" hidden="1" customHeight="1" x14ac:dyDescent="0.25">
      <c r="B15" s="203"/>
      <c r="C15" s="204"/>
      <c r="D15" s="204"/>
      <c r="E15" s="204"/>
      <c r="F15" s="204"/>
      <c r="G15" s="204"/>
      <c r="H15" s="205"/>
    </row>
    <row r="16" spans="2:8" ht="16.5" x14ac:dyDescent="0.25">
      <c r="B16" s="206" t="s">
        <v>1</v>
      </c>
      <c r="C16" s="207"/>
      <c r="D16" s="207"/>
      <c r="E16" s="207"/>
      <c r="F16" s="207"/>
      <c r="G16" s="207"/>
      <c r="H16" s="208"/>
    </row>
    <row r="17" spans="2:8" ht="95.25" customHeight="1" x14ac:dyDescent="0.25">
      <c r="B17" s="216" t="s">
        <v>2</v>
      </c>
      <c r="C17" s="217"/>
      <c r="D17" s="217"/>
      <c r="E17" s="217"/>
      <c r="F17" s="217"/>
      <c r="G17" s="217"/>
      <c r="H17" s="218"/>
    </row>
    <row r="18" spans="2:8" ht="16.5" x14ac:dyDescent="0.25">
      <c r="B18" s="120"/>
      <c r="C18" s="121"/>
      <c r="D18" s="121"/>
      <c r="E18" s="121"/>
      <c r="F18" s="121"/>
      <c r="G18" s="121"/>
      <c r="H18" s="122"/>
    </row>
    <row r="19" spans="2:8" ht="16.5" customHeight="1" x14ac:dyDescent="0.25">
      <c r="B19" s="209" t="s">
        <v>218</v>
      </c>
      <c r="C19" s="210"/>
      <c r="D19" s="210"/>
      <c r="E19" s="210"/>
      <c r="F19" s="210"/>
      <c r="G19" s="210"/>
      <c r="H19" s="211"/>
    </row>
    <row r="20" spans="2:8" ht="44.25" customHeight="1" x14ac:dyDescent="0.25">
      <c r="B20" s="209"/>
      <c r="C20" s="210"/>
      <c r="D20" s="210"/>
      <c r="E20" s="210"/>
      <c r="F20" s="210"/>
      <c r="G20" s="210"/>
      <c r="H20" s="211"/>
    </row>
    <row r="21" spans="2:8" ht="15.75" thickBot="1" x14ac:dyDescent="0.3">
      <c r="B21" s="109"/>
      <c r="C21" s="112"/>
      <c r="D21" s="117"/>
      <c r="E21" s="118"/>
      <c r="F21" s="118"/>
      <c r="G21" s="119"/>
      <c r="H21" s="113"/>
    </row>
    <row r="22" spans="2:8" ht="15.75" thickTop="1" x14ac:dyDescent="0.25">
      <c r="B22" s="109"/>
      <c r="C22" s="212" t="s">
        <v>3</v>
      </c>
      <c r="D22" s="213"/>
      <c r="E22" s="214" t="s">
        <v>4</v>
      </c>
      <c r="F22" s="215"/>
      <c r="G22" s="112"/>
      <c r="H22" s="113"/>
    </row>
    <row r="23" spans="2:8" ht="35.25" customHeight="1" x14ac:dyDescent="0.25">
      <c r="B23" s="109"/>
      <c r="C23" s="219" t="s">
        <v>5</v>
      </c>
      <c r="D23" s="220"/>
      <c r="E23" s="221" t="s">
        <v>6</v>
      </c>
      <c r="F23" s="222"/>
      <c r="G23" s="112"/>
      <c r="H23" s="113"/>
    </row>
    <row r="24" spans="2:8" ht="17.25" customHeight="1" x14ac:dyDescent="0.25">
      <c r="B24" s="109"/>
      <c r="C24" s="219" t="s">
        <v>7</v>
      </c>
      <c r="D24" s="220"/>
      <c r="E24" s="221" t="s">
        <v>8</v>
      </c>
      <c r="F24" s="222"/>
      <c r="G24" s="112"/>
      <c r="H24" s="113"/>
    </row>
    <row r="25" spans="2:8" ht="19.5" customHeight="1" x14ac:dyDescent="0.25">
      <c r="B25" s="109"/>
      <c r="C25" s="219" t="s">
        <v>9</v>
      </c>
      <c r="D25" s="220"/>
      <c r="E25" s="221" t="s">
        <v>10</v>
      </c>
      <c r="F25" s="222"/>
      <c r="G25" s="112"/>
      <c r="H25" s="113"/>
    </row>
    <row r="26" spans="2:8" ht="69.75" customHeight="1" x14ac:dyDescent="0.25">
      <c r="B26" s="109"/>
      <c r="C26" s="219" t="s">
        <v>11</v>
      </c>
      <c r="D26" s="220"/>
      <c r="E26" s="221" t="s">
        <v>12</v>
      </c>
      <c r="F26" s="222"/>
      <c r="G26" s="112"/>
      <c r="H26" s="113"/>
    </row>
    <row r="27" spans="2:8" ht="34.5" customHeight="1" x14ac:dyDescent="0.25">
      <c r="B27" s="109"/>
      <c r="C27" s="223" t="s">
        <v>13</v>
      </c>
      <c r="D27" s="224"/>
      <c r="E27" s="225" t="s">
        <v>14</v>
      </c>
      <c r="F27" s="226"/>
      <c r="G27" s="112"/>
      <c r="H27" s="113"/>
    </row>
    <row r="28" spans="2:8" ht="27.75" customHeight="1" x14ac:dyDescent="0.25">
      <c r="B28" s="109"/>
      <c r="C28" s="223" t="s">
        <v>15</v>
      </c>
      <c r="D28" s="224"/>
      <c r="E28" s="225" t="s">
        <v>16</v>
      </c>
      <c r="F28" s="226"/>
      <c r="G28" s="112"/>
      <c r="H28" s="113"/>
    </row>
    <row r="29" spans="2:8" ht="28.5" customHeight="1" x14ac:dyDescent="0.25">
      <c r="B29" s="109"/>
      <c r="C29" s="223" t="s">
        <v>17</v>
      </c>
      <c r="D29" s="224"/>
      <c r="E29" s="225" t="s">
        <v>18</v>
      </c>
      <c r="F29" s="226"/>
      <c r="G29" s="112"/>
      <c r="H29" s="113"/>
    </row>
    <row r="30" spans="2:8" ht="72.75" customHeight="1" x14ac:dyDescent="0.25">
      <c r="B30" s="109"/>
      <c r="C30" s="223" t="s">
        <v>19</v>
      </c>
      <c r="D30" s="224"/>
      <c r="E30" s="225" t="s">
        <v>20</v>
      </c>
      <c r="F30" s="226"/>
      <c r="G30" s="112"/>
      <c r="H30" s="113"/>
    </row>
    <row r="31" spans="2:8" ht="64.5" customHeight="1" x14ac:dyDescent="0.25">
      <c r="B31" s="109"/>
      <c r="C31" s="223" t="s">
        <v>21</v>
      </c>
      <c r="D31" s="224"/>
      <c r="E31" s="225" t="s">
        <v>22</v>
      </c>
      <c r="F31" s="226"/>
      <c r="G31" s="112"/>
      <c r="H31" s="113"/>
    </row>
    <row r="32" spans="2:8" ht="71.25" customHeight="1" x14ac:dyDescent="0.25">
      <c r="B32" s="109"/>
      <c r="C32" s="223" t="s">
        <v>23</v>
      </c>
      <c r="D32" s="224"/>
      <c r="E32" s="225" t="s">
        <v>24</v>
      </c>
      <c r="F32" s="226"/>
      <c r="G32" s="112"/>
      <c r="H32" s="113"/>
    </row>
    <row r="33" spans="2:8" ht="55.5" customHeight="1" x14ac:dyDescent="0.25">
      <c r="B33" s="109"/>
      <c r="C33" s="230" t="s">
        <v>25</v>
      </c>
      <c r="D33" s="231"/>
      <c r="E33" s="225" t="s">
        <v>26</v>
      </c>
      <c r="F33" s="226"/>
      <c r="G33" s="112"/>
      <c r="H33" s="113"/>
    </row>
    <row r="34" spans="2:8" ht="42" customHeight="1" x14ac:dyDescent="0.25">
      <c r="B34" s="109"/>
      <c r="C34" s="230" t="s">
        <v>27</v>
      </c>
      <c r="D34" s="231"/>
      <c r="E34" s="225" t="s">
        <v>28</v>
      </c>
      <c r="F34" s="226"/>
      <c r="G34" s="112"/>
      <c r="H34" s="113"/>
    </row>
    <row r="35" spans="2:8" ht="59.25" customHeight="1" x14ac:dyDescent="0.25">
      <c r="B35" s="109"/>
      <c r="C35" s="230" t="s">
        <v>29</v>
      </c>
      <c r="D35" s="231"/>
      <c r="E35" s="225" t="s">
        <v>30</v>
      </c>
      <c r="F35" s="226"/>
      <c r="G35" s="112"/>
      <c r="H35" s="113"/>
    </row>
    <row r="36" spans="2:8" ht="23.25" customHeight="1" x14ac:dyDescent="0.25">
      <c r="B36" s="109"/>
      <c r="C36" s="230" t="s">
        <v>31</v>
      </c>
      <c r="D36" s="231"/>
      <c r="E36" s="225" t="s">
        <v>32</v>
      </c>
      <c r="F36" s="226"/>
      <c r="G36" s="112"/>
      <c r="H36" s="113"/>
    </row>
    <row r="37" spans="2:8" ht="30.75" customHeight="1" x14ac:dyDescent="0.25">
      <c r="B37" s="109"/>
      <c r="C37" s="230" t="s">
        <v>33</v>
      </c>
      <c r="D37" s="231"/>
      <c r="E37" s="225" t="s">
        <v>34</v>
      </c>
      <c r="F37" s="226"/>
      <c r="G37" s="112"/>
      <c r="H37" s="113"/>
    </row>
    <row r="38" spans="2:8" ht="35.25" customHeight="1" x14ac:dyDescent="0.25">
      <c r="B38" s="109"/>
      <c r="C38" s="230" t="s">
        <v>35</v>
      </c>
      <c r="D38" s="231"/>
      <c r="E38" s="225" t="s">
        <v>36</v>
      </c>
      <c r="F38" s="226"/>
      <c r="G38" s="112"/>
      <c r="H38" s="113"/>
    </row>
    <row r="39" spans="2:8" ht="33" customHeight="1" x14ac:dyDescent="0.25">
      <c r="B39" s="109"/>
      <c r="C39" s="230" t="s">
        <v>35</v>
      </c>
      <c r="D39" s="231"/>
      <c r="E39" s="225" t="s">
        <v>36</v>
      </c>
      <c r="F39" s="226"/>
      <c r="G39" s="112"/>
      <c r="H39" s="113"/>
    </row>
    <row r="40" spans="2:8" ht="30" customHeight="1" x14ac:dyDescent="0.25">
      <c r="B40" s="109"/>
      <c r="C40" s="230" t="s">
        <v>37</v>
      </c>
      <c r="D40" s="231"/>
      <c r="E40" s="225" t="s">
        <v>38</v>
      </c>
      <c r="F40" s="226"/>
      <c r="G40" s="112"/>
      <c r="H40" s="113"/>
    </row>
    <row r="41" spans="2:8" ht="35.25" customHeight="1" x14ac:dyDescent="0.25">
      <c r="B41" s="109"/>
      <c r="C41" s="230" t="s">
        <v>39</v>
      </c>
      <c r="D41" s="231"/>
      <c r="E41" s="225" t="s">
        <v>40</v>
      </c>
      <c r="F41" s="226"/>
      <c r="G41" s="112"/>
      <c r="H41" s="113"/>
    </row>
    <row r="42" spans="2:8" ht="31.5" customHeight="1" x14ac:dyDescent="0.25">
      <c r="B42" s="109"/>
      <c r="C42" s="230" t="s">
        <v>41</v>
      </c>
      <c r="D42" s="231"/>
      <c r="E42" s="225" t="s">
        <v>42</v>
      </c>
      <c r="F42" s="226"/>
      <c r="G42" s="112"/>
      <c r="H42" s="113"/>
    </row>
    <row r="43" spans="2:8" ht="35.25" customHeight="1" x14ac:dyDescent="0.25">
      <c r="B43" s="109"/>
      <c r="C43" s="230" t="s">
        <v>43</v>
      </c>
      <c r="D43" s="231"/>
      <c r="E43" s="225" t="s">
        <v>44</v>
      </c>
      <c r="F43" s="226"/>
      <c r="G43" s="112"/>
      <c r="H43" s="113"/>
    </row>
    <row r="44" spans="2:8" ht="59.25" customHeight="1" x14ac:dyDescent="0.25">
      <c r="B44" s="109"/>
      <c r="C44" s="230" t="s">
        <v>45</v>
      </c>
      <c r="D44" s="231"/>
      <c r="E44" s="225" t="s">
        <v>46</v>
      </c>
      <c r="F44" s="226"/>
      <c r="G44" s="112"/>
      <c r="H44" s="113"/>
    </row>
    <row r="45" spans="2:8" ht="29.25" customHeight="1" x14ac:dyDescent="0.25">
      <c r="B45" s="109"/>
      <c r="C45" s="230" t="s">
        <v>47</v>
      </c>
      <c r="D45" s="231"/>
      <c r="E45" s="225" t="s">
        <v>48</v>
      </c>
      <c r="F45" s="226"/>
      <c r="G45" s="112"/>
      <c r="H45" s="113"/>
    </row>
    <row r="46" spans="2:8" ht="82.5" customHeight="1" x14ac:dyDescent="0.25">
      <c r="B46" s="109"/>
      <c r="C46" s="230" t="s">
        <v>49</v>
      </c>
      <c r="D46" s="231"/>
      <c r="E46" s="225" t="s">
        <v>50</v>
      </c>
      <c r="F46" s="226"/>
      <c r="G46" s="112"/>
      <c r="H46" s="113"/>
    </row>
    <row r="47" spans="2:8" ht="46.5" customHeight="1" x14ac:dyDescent="0.25">
      <c r="B47" s="109"/>
      <c r="C47" s="230" t="s">
        <v>51</v>
      </c>
      <c r="D47" s="231"/>
      <c r="E47" s="225" t="s">
        <v>52</v>
      </c>
      <c r="F47" s="226"/>
      <c r="G47" s="112"/>
      <c r="H47" s="113"/>
    </row>
    <row r="48" spans="2:8" ht="6.75" customHeight="1" thickBot="1" x14ac:dyDescent="0.3">
      <c r="B48" s="109"/>
      <c r="C48" s="232"/>
      <c r="D48" s="233"/>
      <c r="E48" s="234"/>
      <c r="F48" s="235"/>
      <c r="G48" s="112"/>
      <c r="H48" s="113"/>
    </row>
    <row r="49" spans="2:8" ht="15.75" thickTop="1" x14ac:dyDescent="0.25">
      <c r="B49" s="109"/>
      <c r="C49" s="110"/>
      <c r="D49" s="110"/>
      <c r="E49" s="111"/>
      <c r="F49" s="111"/>
      <c r="G49" s="112"/>
      <c r="H49" s="113"/>
    </row>
    <row r="50" spans="2:8" ht="21" customHeight="1" x14ac:dyDescent="0.25">
      <c r="B50" s="227" t="s">
        <v>53</v>
      </c>
      <c r="C50" s="228"/>
      <c r="D50" s="228"/>
      <c r="E50" s="228"/>
      <c r="F50" s="228"/>
      <c r="G50" s="228"/>
      <c r="H50" s="229"/>
    </row>
    <row r="51" spans="2:8" ht="20.25" customHeight="1" x14ac:dyDescent="0.25">
      <c r="B51" s="227" t="s">
        <v>54</v>
      </c>
      <c r="C51" s="228"/>
      <c r="D51" s="228"/>
      <c r="E51" s="228"/>
      <c r="F51" s="228"/>
      <c r="G51" s="228"/>
      <c r="H51" s="229"/>
    </row>
    <row r="52" spans="2:8" ht="20.25" customHeight="1" x14ac:dyDescent="0.25">
      <c r="B52" s="227" t="s">
        <v>55</v>
      </c>
      <c r="C52" s="228"/>
      <c r="D52" s="228"/>
      <c r="E52" s="228"/>
      <c r="F52" s="228"/>
      <c r="G52" s="228"/>
      <c r="H52" s="229"/>
    </row>
    <row r="53" spans="2:8" ht="20.25" customHeight="1" x14ac:dyDescent="0.25">
      <c r="B53" s="227" t="s">
        <v>56</v>
      </c>
      <c r="C53" s="228"/>
      <c r="D53" s="228"/>
      <c r="E53" s="228"/>
      <c r="F53" s="228"/>
      <c r="G53" s="228"/>
      <c r="H53" s="229"/>
    </row>
    <row r="54" spans="2:8" x14ac:dyDescent="0.25">
      <c r="B54" s="227" t="s">
        <v>57</v>
      </c>
      <c r="C54" s="228"/>
      <c r="D54" s="228"/>
      <c r="E54" s="228"/>
      <c r="F54" s="228"/>
      <c r="G54" s="228"/>
      <c r="H54" s="229"/>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19"/>
  <sheetViews>
    <sheetView showGridLines="0" zoomScaleNormal="100" workbookViewId="0">
      <selection activeCell="D17" sqref="D17:D19"/>
    </sheetView>
  </sheetViews>
  <sheetFormatPr baseColWidth="10" defaultRowHeight="15" x14ac:dyDescent="0.25"/>
  <cols>
    <col min="3" max="3" width="46.42578125" customWidth="1"/>
    <col min="4" max="4" width="58" customWidth="1"/>
  </cols>
  <sheetData>
    <row r="4" spans="2:4" ht="52.5" customHeight="1" x14ac:dyDescent="0.25">
      <c r="B4" s="236" t="s">
        <v>211</v>
      </c>
      <c r="C4" s="236"/>
      <c r="D4" s="236"/>
    </row>
    <row r="5" spans="2:4" ht="6.75" customHeight="1" x14ac:dyDescent="0.25">
      <c r="D5" s="138"/>
    </row>
    <row r="6" spans="2:4" ht="15" customHeight="1" x14ac:dyDescent="0.25">
      <c r="B6" s="237" t="s">
        <v>212</v>
      </c>
      <c r="C6" s="139" t="s">
        <v>213</v>
      </c>
      <c r="D6" s="139" t="s">
        <v>214</v>
      </c>
    </row>
    <row r="7" spans="2:4" ht="81" x14ac:dyDescent="0.25">
      <c r="B7" s="238"/>
      <c r="C7" s="191" t="s">
        <v>231</v>
      </c>
      <c r="D7" s="192" t="s">
        <v>236</v>
      </c>
    </row>
    <row r="8" spans="2:4" ht="60.75" x14ac:dyDescent="0.25">
      <c r="B8" s="238"/>
      <c r="C8" s="191" t="s">
        <v>232</v>
      </c>
      <c r="D8" s="192" t="s">
        <v>263</v>
      </c>
    </row>
    <row r="9" spans="2:4" ht="60.75" x14ac:dyDescent="0.25">
      <c r="B9" s="238"/>
      <c r="C9" s="191" t="s">
        <v>233</v>
      </c>
      <c r="D9" s="192" t="s">
        <v>264</v>
      </c>
    </row>
    <row r="10" spans="2:4" ht="40.5" x14ac:dyDescent="0.25">
      <c r="B10" s="238"/>
      <c r="C10" s="191" t="s">
        <v>234</v>
      </c>
      <c r="D10" s="240" t="s">
        <v>265</v>
      </c>
    </row>
    <row r="11" spans="2:4" ht="222.75" x14ac:dyDescent="0.25">
      <c r="B11" s="238"/>
      <c r="C11" s="191" t="s">
        <v>235</v>
      </c>
      <c r="D11" s="241"/>
    </row>
    <row r="12" spans="2:4" ht="81" x14ac:dyDescent="0.25">
      <c r="B12" s="238"/>
      <c r="C12" s="191" t="s">
        <v>262</v>
      </c>
      <c r="D12" s="242"/>
    </row>
    <row r="13" spans="2:4" ht="15.75" customHeight="1" x14ac:dyDescent="0.25">
      <c r="B13" s="239" t="s">
        <v>215</v>
      </c>
      <c r="C13" s="139" t="s">
        <v>216</v>
      </c>
      <c r="D13" s="139" t="s">
        <v>217</v>
      </c>
    </row>
    <row r="14" spans="2:4" ht="60.75" x14ac:dyDescent="0.25">
      <c r="B14" s="239"/>
      <c r="C14" s="191" t="s">
        <v>237</v>
      </c>
      <c r="D14" s="191" t="s">
        <v>242</v>
      </c>
    </row>
    <row r="15" spans="2:4" ht="40.5" x14ac:dyDescent="0.25">
      <c r="B15" s="239"/>
      <c r="C15" s="191" t="s">
        <v>238</v>
      </c>
      <c r="D15" s="191" t="s">
        <v>243</v>
      </c>
    </row>
    <row r="16" spans="2:4" ht="60.75" x14ac:dyDescent="0.25">
      <c r="B16" s="239"/>
      <c r="C16" s="191" t="s">
        <v>239</v>
      </c>
      <c r="D16" s="191" t="s">
        <v>244</v>
      </c>
    </row>
    <row r="17" spans="2:4" ht="60.75" x14ac:dyDescent="0.25">
      <c r="B17" s="239"/>
      <c r="C17" s="191" t="s">
        <v>240</v>
      </c>
      <c r="D17" s="243" t="s">
        <v>267</v>
      </c>
    </row>
    <row r="18" spans="2:4" ht="60.75" x14ac:dyDescent="0.25">
      <c r="B18" s="239"/>
      <c r="C18" s="191" t="s">
        <v>241</v>
      </c>
      <c r="D18" s="244"/>
    </row>
    <row r="19" spans="2:4" ht="60.75" x14ac:dyDescent="0.25">
      <c r="B19" s="239"/>
      <c r="C19" s="191" t="s">
        <v>266</v>
      </c>
      <c r="D19" s="245"/>
    </row>
  </sheetData>
  <mergeCells count="5">
    <mergeCell ref="B4:D4"/>
    <mergeCell ref="B6:B12"/>
    <mergeCell ref="B13:B19"/>
    <mergeCell ref="D10:D12"/>
    <mergeCell ref="D17:D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91"/>
  <sheetViews>
    <sheetView tabSelected="1" topLeftCell="A18" zoomScaleNormal="100" workbookViewId="0">
      <selection activeCell="C23" sqref="C23:N23"/>
    </sheetView>
  </sheetViews>
  <sheetFormatPr baseColWidth="10" defaultColWidth="11.42578125" defaultRowHeight="16.5" x14ac:dyDescent="0.3"/>
  <cols>
    <col min="1" max="1" width="4" style="2" bestFit="1" customWidth="1"/>
    <col min="2" max="2" width="14.140625" style="2" customWidth="1"/>
    <col min="3" max="3" width="24.57031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12.5703125" style="1" customWidth="1"/>
    <col min="16" max="16" width="65.425781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52" ht="36.950000000000003" customHeight="1" x14ac:dyDescent="0.3">
      <c r="A1" s="282" t="s">
        <v>229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142" t="s">
        <v>219</v>
      </c>
      <c r="AG1" s="147" t="s">
        <v>220</v>
      </c>
      <c r="AH1" s="175"/>
      <c r="AI1" s="175"/>
      <c r="AJ1" s="175"/>
      <c r="AK1" s="175"/>
      <c r="AL1" s="140"/>
      <c r="AM1" s="140"/>
      <c r="AN1" s="140"/>
      <c r="AO1" s="140"/>
      <c r="AP1" s="141"/>
      <c r="AQ1" s="141"/>
      <c r="AR1" s="141"/>
      <c r="AS1" s="141"/>
      <c r="AT1" s="141"/>
      <c r="AU1" s="141"/>
      <c r="AV1" s="141"/>
      <c r="AW1" s="141"/>
      <c r="AX1" s="141"/>
      <c r="AY1" s="141"/>
      <c r="AZ1" s="141"/>
    </row>
    <row r="2" spans="1:52" x14ac:dyDescent="0.3">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142" t="s">
        <v>221</v>
      </c>
      <c r="AG2" s="147">
        <v>5</v>
      </c>
      <c r="AH2" s="143"/>
      <c r="AI2" s="144"/>
      <c r="AJ2" s="144"/>
      <c r="AK2" s="145"/>
      <c r="AL2" s="144"/>
      <c r="AM2" s="144"/>
      <c r="AN2" s="141"/>
      <c r="AO2" s="146"/>
      <c r="AP2" s="141"/>
      <c r="AQ2" s="141"/>
      <c r="AR2" s="141"/>
      <c r="AS2" s="141"/>
      <c r="AT2" s="141"/>
      <c r="AU2" s="141"/>
      <c r="AV2" s="141"/>
      <c r="AW2" s="141"/>
      <c r="AX2" s="141"/>
      <c r="AY2" s="141"/>
      <c r="AZ2" s="141"/>
    </row>
    <row r="3" spans="1:52" x14ac:dyDescent="0.3">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142" t="s">
        <v>222</v>
      </c>
      <c r="AG3" s="149" t="s">
        <v>230</v>
      </c>
      <c r="AH3" s="143"/>
      <c r="AI3" s="144"/>
      <c r="AJ3" s="144"/>
      <c r="AK3" s="145"/>
      <c r="AL3" s="144"/>
      <c r="AM3" s="144"/>
      <c r="AN3" s="141"/>
      <c r="AO3" s="146"/>
      <c r="AP3" s="141"/>
      <c r="AQ3" s="141"/>
      <c r="AR3" s="141"/>
      <c r="AS3" s="141"/>
      <c r="AT3" s="141"/>
      <c r="AU3" s="141"/>
      <c r="AV3" s="141"/>
      <c r="AW3" s="141"/>
      <c r="AX3" s="141"/>
      <c r="AY3" s="141"/>
      <c r="AZ3" s="141"/>
    </row>
    <row r="4" spans="1:52" ht="15.95" customHeight="1" x14ac:dyDescent="0.3">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151" t="s">
        <v>223</v>
      </c>
      <c r="AG4" s="150">
        <v>209905</v>
      </c>
      <c r="AH4" s="143"/>
      <c r="AI4" s="144"/>
      <c r="AJ4" s="144"/>
      <c r="AK4" s="145"/>
      <c r="AL4" s="144"/>
      <c r="AM4" s="144"/>
      <c r="AN4" s="141"/>
      <c r="AO4" s="146"/>
      <c r="AP4" s="141"/>
      <c r="AQ4" s="141"/>
      <c r="AR4" s="141"/>
      <c r="AS4" s="141"/>
      <c r="AT4" s="141"/>
      <c r="AU4" s="141"/>
      <c r="AV4" s="141"/>
      <c r="AW4" s="141"/>
      <c r="AX4" s="141"/>
      <c r="AY4" s="141"/>
      <c r="AZ4" s="141"/>
    </row>
    <row r="5" spans="1:52" ht="24" customHeight="1" x14ac:dyDescent="0.3">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H5" s="143"/>
      <c r="AI5" s="144"/>
      <c r="AJ5" s="144"/>
      <c r="AK5" s="145"/>
      <c r="AL5" s="144"/>
      <c r="AM5" s="144"/>
      <c r="AN5" s="141"/>
      <c r="AO5" s="146"/>
      <c r="AP5" s="141"/>
      <c r="AQ5" s="141"/>
      <c r="AR5" s="141"/>
      <c r="AS5" s="141"/>
      <c r="AT5" s="141"/>
      <c r="AU5" s="141"/>
      <c r="AV5" s="141"/>
      <c r="AW5" s="141"/>
      <c r="AX5" s="141"/>
      <c r="AY5" s="141"/>
      <c r="AZ5" s="141"/>
    </row>
    <row r="6" spans="1:52" x14ac:dyDescent="0.3">
      <c r="A6" s="148"/>
      <c r="B6" s="148"/>
      <c r="C6" s="174"/>
      <c r="D6" s="172"/>
      <c r="E6" s="172"/>
      <c r="F6" s="172"/>
      <c r="G6" s="172"/>
      <c r="H6" s="172"/>
      <c r="I6" s="172"/>
      <c r="J6" s="172"/>
      <c r="K6" s="171"/>
      <c r="L6" s="150"/>
      <c r="M6" s="141"/>
      <c r="N6" s="141"/>
      <c r="O6" s="141"/>
      <c r="P6" s="150"/>
      <c r="Q6" s="148"/>
      <c r="R6" s="148"/>
      <c r="S6" s="148"/>
      <c r="T6" s="152"/>
      <c r="U6" s="152"/>
      <c r="V6" s="152"/>
      <c r="W6" s="152"/>
      <c r="X6" s="152"/>
      <c r="Y6" s="152"/>
      <c r="Z6" s="152"/>
      <c r="AA6" s="153"/>
      <c r="AB6" s="153"/>
      <c r="AC6" s="153"/>
      <c r="AD6" s="153"/>
      <c r="AE6" s="153"/>
      <c r="AH6" s="154"/>
      <c r="AI6" s="155"/>
      <c r="AJ6" s="155"/>
      <c r="AK6" s="155"/>
      <c r="AL6" s="155"/>
      <c r="AM6" s="155"/>
      <c r="AN6" s="156"/>
      <c r="AO6" s="156"/>
      <c r="AP6" s="156"/>
      <c r="AQ6" s="156"/>
      <c r="AR6" s="153"/>
      <c r="AS6" s="153"/>
      <c r="AT6" s="153"/>
      <c r="AU6" s="153"/>
      <c r="AV6" s="153"/>
      <c r="AW6" s="153"/>
      <c r="AX6" s="153"/>
      <c r="AY6" s="153"/>
      <c r="AZ6" s="153"/>
    </row>
    <row r="7" spans="1:52" ht="27.95" customHeight="1" x14ac:dyDescent="0.3">
      <c r="A7" s="160"/>
      <c r="B7" s="160"/>
      <c r="C7" s="141"/>
      <c r="D7" s="141"/>
      <c r="E7" s="141"/>
      <c r="F7" s="141"/>
      <c r="G7" s="141"/>
      <c r="H7" s="141"/>
      <c r="I7" s="141"/>
      <c r="J7" s="141"/>
      <c r="L7" s="141"/>
      <c r="M7" s="141"/>
      <c r="N7" s="286" t="s">
        <v>224</v>
      </c>
      <c r="O7" s="286"/>
      <c r="P7" s="286"/>
      <c r="Q7" s="286"/>
      <c r="R7" s="286"/>
      <c r="S7" s="286"/>
      <c r="T7" s="142"/>
      <c r="U7" s="142"/>
      <c r="V7" s="142"/>
      <c r="W7" s="142"/>
      <c r="X7" s="142"/>
      <c r="Y7" s="142"/>
      <c r="Z7" s="142"/>
      <c r="AA7" s="157"/>
      <c r="AB7" s="157"/>
      <c r="AC7" s="157"/>
      <c r="AD7" s="157"/>
      <c r="AE7" s="157"/>
      <c r="AF7" s="157"/>
      <c r="AG7" s="157"/>
      <c r="AH7" s="143"/>
      <c r="AI7" s="144"/>
      <c r="AJ7" s="144"/>
      <c r="AK7" s="144"/>
      <c r="AL7" s="144"/>
      <c r="AM7" s="144"/>
      <c r="AN7" s="158">
        <v>0</v>
      </c>
      <c r="AO7" s="159"/>
      <c r="AP7" s="158"/>
      <c r="AQ7" s="158"/>
      <c r="AR7" s="141"/>
      <c r="AS7" s="141"/>
      <c r="AT7" s="141"/>
      <c r="AU7" s="141"/>
      <c r="AV7" s="141"/>
      <c r="AW7" s="141"/>
      <c r="AX7" s="141"/>
      <c r="AY7" s="141"/>
      <c r="AZ7" s="141"/>
    </row>
    <row r="8" spans="1:52" ht="16.5" customHeight="1" x14ac:dyDescent="0.3">
      <c r="A8" s="160"/>
      <c r="B8" s="160"/>
      <c r="C8" s="141"/>
      <c r="D8" s="141"/>
      <c r="E8" s="141"/>
      <c r="F8" s="141"/>
      <c r="G8" s="141"/>
      <c r="H8" s="141"/>
      <c r="I8" s="141"/>
      <c r="J8" s="141"/>
      <c r="L8" s="141"/>
      <c r="M8" s="141"/>
      <c r="N8" s="173" t="s">
        <v>225</v>
      </c>
      <c r="O8" s="173" t="s">
        <v>226</v>
      </c>
      <c r="P8" s="288" t="s">
        <v>227</v>
      </c>
      <c r="Q8" s="289"/>
      <c r="R8" s="289"/>
      <c r="S8" s="290"/>
      <c r="T8" s="142"/>
      <c r="U8" s="142"/>
      <c r="V8" s="142"/>
      <c r="W8" s="142"/>
      <c r="X8" s="142"/>
      <c r="Y8" s="142"/>
      <c r="Z8" s="142"/>
      <c r="AA8" s="157"/>
      <c r="AB8" s="157"/>
      <c r="AC8" s="157"/>
      <c r="AD8" s="157"/>
      <c r="AE8" s="157"/>
      <c r="AF8" s="157"/>
      <c r="AG8" s="157"/>
      <c r="AH8" s="143"/>
      <c r="AI8" s="144"/>
      <c r="AJ8" s="144"/>
      <c r="AK8" s="144"/>
      <c r="AL8" s="144"/>
      <c r="AM8" s="144"/>
      <c r="AN8" s="158">
        <v>0</v>
      </c>
      <c r="AO8" s="159"/>
      <c r="AP8" s="158"/>
      <c r="AQ8" s="158"/>
      <c r="AR8" s="141"/>
      <c r="AS8" s="141"/>
      <c r="AT8" s="141"/>
      <c r="AU8" s="141"/>
      <c r="AV8" s="141"/>
      <c r="AW8" s="141"/>
      <c r="AX8" s="141"/>
      <c r="AY8" s="141"/>
      <c r="AZ8" s="141"/>
    </row>
    <row r="9" spans="1:52" ht="27.75" customHeight="1" x14ac:dyDescent="0.3">
      <c r="A9" s="160"/>
      <c r="B9" s="160"/>
      <c r="C9" s="141"/>
      <c r="D9" s="141"/>
      <c r="E9" s="141"/>
      <c r="F9" s="141"/>
      <c r="G9" s="141"/>
      <c r="H9" s="141"/>
      <c r="I9" s="141"/>
      <c r="J9" s="141"/>
      <c r="L9" s="141"/>
      <c r="M9" s="141"/>
      <c r="N9" s="193">
        <v>1</v>
      </c>
      <c r="O9" s="194">
        <v>40890</v>
      </c>
      <c r="P9" s="291" t="s">
        <v>248</v>
      </c>
      <c r="Q9" s="292"/>
      <c r="R9" s="292"/>
      <c r="S9" s="293"/>
      <c r="T9" s="142"/>
      <c r="U9" s="142"/>
      <c r="V9" s="142"/>
      <c r="W9" s="287"/>
      <c r="X9" s="287"/>
      <c r="Y9" s="287"/>
      <c r="Z9" s="287"/>
      <c r="AA9" s="287"/>
      <c r="AB9" s="287"/>
      <c r="AC9" s="166"/>
      <c r="AD9" s="166"/>
      <c r="AE9" s="166"/>
      <c r="AF9" s="141"/>
      <c r="AG9" s="141"/>
      <c r="AH9" s="143"/>
      <c r="AI9" s="144"/>
      <c r="AJ9" s="144"/>
      <c r="AK9" s="144"/>
      <c r="AL9" s="144"/>
      <c r="AM9" s="144"/>
      <c r="AN9" s="158">
        <v>0</v>
      </c>
      <c r="AO9" s="159"/>
      <c r="AP9" s="158"/>
      <c r="AQ9" s="158"/>
      <c r="AR9" s="141"/>
      <c r="AS9" s="141"/>
      <c r="AT9" s="141"/>
      <c r="AU9" s="141"/>
      <c r="AV9" s="141"/>
      <c r="AW9" s="141"/>
      <c r="AX9" s="141"/>
      <c r="AY9" s="141"/>
      <c r="AZ9" s="141"/>
    </row>
    <row r="10" spans="1:52" ht="57" customHeight="1" x14ac:dyDescent="0.3">
      <c r="A10" s="160"/>
      <c r="B10" s="160"/>
      <c r="C10" s="141"/>
      <c r="D10" s="141"/>
      <c r="E10" s="141"/>
      <c r="F10" s="141"/>
      <c r="G10" s="141"/>
      <c r="H10" s="141"/>
      <c r="I10" s="141"/>
      <c r="J10" s="141"/>
      <c r="L10" s="142"/>
      <c r="M10" s="142"/>
      <c r="N10" s="193">
        <v>2</v>
      </c>
      <c r="O10" s="194">
        <v>41015</v>
      </c>
      <c r="P10" s="291" t="s">
        <v>249</v>
      </c>
      <c r="Q10" s="292"/>
      <c r="R10" s="292"/>
      <c r="S10" s="293"/>
      <c r="T10" s="142"/>
      <c r="U10" s="142"/>
      <c r="V10" s="142"/>
      <c r="W10" s="283"/>
      <c r="X10" s="283"/>
      <c r="Y10" s="283"/>
      <c r="Z10" s="283"/>
      <c r="AA10" s="283"/>
      <c r="AB10" s="283"/>
      <c r="AC10" s="167"/>
      <c r="AD10" s="167"/>
      <c r="AE10" s="168"/>
      <c r="AF10" s="141"/>
      <c r="AG10" s="141"/>
      <c r="AH10" s="143"/>
      <c r="AI10" s="144"/>
      <c r="AJ10" s="144"/>
      <c r="AK10" s="144"/>
      <c r="AL10" s="144"/>
      <c r="AM10" s="144"/>
      <c r="AN10" s="158">
        <v>0</v>
      </c>
      <c r="AO10" s="159"/>
      <c r="AP10" s="158"/>
      <c r="AQ10" s="158"/>
      <c r="AR10" s="141"/>
      <c r="AS10" s="141"/>
      <c r="AT10" s="141"/>
      <c r="AU10" s="141"/>
      <c r="AV10" s="141"/>
      <c r="AW10" s="141"/>
      <c r="AX10" s="141"/>
      <c r="AY10" s="141"/>
      <c r="AZ10" s="141"/>
    </row>
    <row r="11" spans="1:52" ht="45.75" customHeight="1" x14ac:dyDescent="0.3">
      <c r="A11" s="160"/>
      <c r="B11" s="160"/>
      <c r="C11" s="141"/>
      <c r="D11" s="141"/>
      <c r="E11" s="141"/>
      <c r="F11" s="141"/>
      <c r="G11" s="141"/>
      <c r="H11" s="141"/>
      <c r="I11" s="141"/>
      <c r="J11" s="141"/>
      <c r="L11" s="142"/>
      <c r="M11" s="142"/>
      <c r="N11" s="193">
        <v>3</v>
      </c>
      <c r="O11" s="194">
        <v>41263</v>
      </c>
      <c r="P11" s="291" t="s">
        <v>250</v>
      </c>
      <c r="Q11" s="292"/>
      <c r="R11" s="292"/>
      <c r="S11" s="293"/>
      <c r="T11" s="142"/>
      <c r="U11" s="142"/>
      <c r="V11" s="142"/>
      <c r="W11" s="176"/>
      <c r="X11" s="176"/>
      <c r="Y11" s="176"/>
      <c r="Z11" s="176"/>
      <c r="AA11" s="176"/>
      <c r="AB11" s="176"/>
      <c r="AC11" s="176"/>
      <c r="AD11" s="176"/>
      <c r="AE11" s="168"/>
      <c r="AF11" s="141"/>
      <c r="AG11" s="141"/>
      <c r="AH11" s="143"/>
      <c r="AI11" s="144"/>
      <c r="AJ11" s="144"/>
      <c r="AK11" s="144"/>
      <c r="AL11" s="144"/>
      <c r="AM11" s="144"/>
      <c r="AN11" s="158"/>
      <c r="AO11" s="159"/>
      <c r="AP11" s="158"/>
      <c r="AQ11" s="158"/>
      <c r="AR11" s="141"/>
      <c r="AS11" s="141"/>
      <c r="AT11" s="141"/>
      <c r="AU11" s="141"/>
      <c r="AV11" s="141"/>
      <c r="AW11" s="141"/>
      <c r="AX11" s="141"/>
      <c r="AY11" s="141"/>
      <c r="AZ11" s="141"/>
    </row>
    <row r="12" spans="1:52" ht="31.5" customHeight="1" x14ac:dyDescent="0.3">
      <c r="A12" s="160"/>
      <c r="B12" s="160"/>
      <c r="C12" s="141"/>
      <c r="D12" s="141"/>
      <c r="E12" s="141"/>
      <c r="F12" s="141"/>
      <c r="G12" s="141"/>
      <c r="H12" s="141"/>
      <c r="I12" s="141"/>
      <c r="J12" s="141"/>
      <c r="L12" s="142"/>
      <c r="M12" s="142"/>
      <c r="N12" s="193">
        <v>4</v>
      </c>
      <c r="O12" s="194">
        <v>41444</v>
      </c>
      <c r="P12" s="291" t="s">
        <v>251</v>
      </c>
      <c r="Q12" s="292"/>
      <c r="R12" s="292"/>
      <c r="S12" s="293"/>
      <c r="T12" s="142"/>
      <c r="U12" s="142"/>
      <c r="V12" s="142"/>
      <c r="W12" s="176"/>
      <c r="X12" s="176"/>
      <c r="Y12" s="176"/>
      <c r="Z12" s="176"/>
      <c r="AA12" s="176"/>
      <c r="AB12" s="176"/>
      <c r="AC12" s="176"/>
      <c r="AD12" s="176"/>
      <c r="AE12" s="168"/>
      <c r="AF12" s="141"/>
      <c r="AG12" s="141"/>
      <c r="AH12" s="143"/>
      <c r="AI12" s="144"/>
      <c r="AJ12" s="144"/>
      <c r="AK12" s="144"/>
      <c r="AL12" s="144"/>
      <c r="AM12" s="144"/>
      <c r="AN12" s="158"/>
      <c r="AO12" s="159"/>
      <c r="AP12" s="158"/>
      <c r="AQ12" s="158"/>
      <c r="AR12" s="141"/>
      <c r="AS12" s="141"/>
      <c r="AT12" s="141"/>
      <c r="AU12" s="141"/>
      <c r="AV12" s="141"/>
      <c r="AW12" s="141"/>
      <c r="AX12" s="141"/>
      <c r="AY12" s="141"/>
      <c r="AZ12" s="141"/>
    </row>
    <row r="13" spans="1:52" ht="30" customHeight="1" x14ac:dyDescent="0.3">
      <c r="A13" s="160"/>
      <c r="B13" s="160"/>
      <c r="C13" s="141"/>
      <c r="D13" s="141"/>
      <c r="E13" s="141"/>
      <c r="F13" s="141"/>
      <c r="G13" s="141"/>
      <c r="H13" s="141"/>
      <c r="I13" s="141"/>
      <c r="J13" s="141"/>
      <c r="L13" s="142"/>
      <c r="M13" s="142"/>
      <c r="N13" s="193">
        <v>5</v>
      </c>
      <c r="O13" s="194">
        <v>41939</v>
      </c>
      <c r="P13" s="291" t="s">
        <v>252</v>
      </c>
      <c r="Q13" s="292"/>
      <c r="R13" s="292"/>
      <c r="S13" s="293"/>
      <c r="T13" s="142"/>
      <c r="U13" s="142"/>
      <c r="V13" s="142"/>
      <c r="W13" s="176"/>
      <c r="X13" s="176"/>
      <c r="Y13" s="176"/>
      <c r="Z13" s="176"/>
      <c r="AA13" s="176"/>
      <c r="AB13" s="176"/>
      <c r="AC13" s="176"/>
      <c r="AD13" s="176"/>
      <c r="AE13" s="168"/>
      <c r="AF13" s="141"/>
      <c r="AG13" s="141"/>
      <c r="AH13" s="143"/>
      <c r="AI13" s="144"/>
      <c r="AJ13" s="144"/>
      <c r="AK13" s="144"/>
      <c r="AL13" s="144"/>
      <c r="AM13" s="144"/>
      <c r="AN13" s="158"/>
      <c r="AO13" s="159"/>
      <c r="AP13" s="158"/>
      <c r="AQ13" s="158"/>
      <c r="AR13" s="141"/>
      <c r="AS13" s="141"/>
      <c r="AT13" s="141"/>
      <c r="AU13" s="141"/>
      <c r="AV13" s="141"/>
      <c r="AW13" s="141"/>
      <c r="AX13" s="141"/>
      <c r="AY13" s="141"/>
      <c r="AZ13" s="141"/>
    </row>
    <row r="14" spans="1:52" ht="71.25" customHeight="1" x14ac:dyDescent="0.3">
      <c r="A14" s="160"/>
      <c r="B14" s="160"/>
      <c r="C14" s="141"/>
      <c r="D14" s="141"/>
      <c r="E14" s="141"/>
      <c r="F14" s="141"/>
      <c r="G14" s="141"/>
      <c r="H14" s="141"/>
      <c r="I14" s="141"/>
      <c r="J14" s="141"/>
      <c r="L14" s="142"/>
      <c r="M14" s="142"/>
      <c r="N14" s="193">
        <v>1</v>
      </c>
      <c r="O14" s="194">
        <v>43098</v>
      </c>
      <c r="P14" s="291" t="s">
        <v>253</v>
      </c>
      <c r="Q14" s="292"/>
      <c r="R14" s="292"/>
      <c r="S14" s="293"/>
      <c r="T14" s="142"/>
      <c r="U14" s="142"/>
      <c r="V14" s="142"/>
      <c r="W14" s="176"/>
      <c r="X14" s="176"/>
      <c r="Y14" s="176"/>
      <c r="Z14" s="176"/>
      <c r="AA14" s="176"/>
      <c r="AB14" s="176"/>
      <c r="AC14" s="176"/>
      <c r="AD14" s="176"/>
      <c r="AE14" s="168"/>
      <c r="AF14" s="141"/>
      <c r="AG14" s="141"/>
      <c r="AH14" s="143"/>
      <c r="AI14" s="144"/>
      <c r="AJ14" s="144"/>
      <c r="AK14" s="144"/>
      <c r="AL14" s="144"/>
      <c r="AM14" s="144"/>
      <c r="AN14" s="158"/>
      <c r="AO14" s="159"/>
      <c r="AP14" s="158"/>
      <c r="AQ14" s="158"/>
      <c r="AR14" s="141"/>
      <c r="AS14" s="141"/>
      <c r="AT14" s="141"/>
      <c r="AU14" s="141"/>
      <c r="AV14" s="141"/>
      <c r="AW14" s="141"/>
      <c r="AX14" s="141"/>
      <c r="AY14" s="141"/>
      <c r="AZ14" s="141"/>
    </row>
    <row r="15" spans="1:52" ht="65.25" customHeight="1" x14ac:dyDescent="0.3">
      <c r="A15" s="160"/>
      <c r="B15" s="160"/>
      <c r="C15" s="141"/>
      <c r="D15" s="141"/>
      <c r="E15" s="141"/>
      <c r="F15" s="141"/>
      <c r="G15" s="141"/>
      <c r="H15" s="141"/>
      <c r="I15" s="141"/>
      <c r="J15" s="141"/>
      <c r="L15" s="142"/>
      <c r="M15" s="142"/>
      <c r="N15" s="193">
        <v>2</v>
      </c>
      <c r="O15" s="194">
        <v>43761</v>
      </c>
      <c r="P15" s="291" t="s">
        <v>254</v>
      </c>
      <c r="Q15" s="292"/>
      <c r="R15" s="292"/>
      <c r="S15" s="293"/>
      <c r="T15" s="142"/>
      <c r="U15" s="142"/>
      <c r="V15" s="142"/>
      <c r="W15" s="176"/>
      <c r="X15" s="176"/>
      <c r="Y15" s="176"/>
      <c r="Z15" s="176"/>
      <c r="AA15" s="176"/>
      <c r="AB15" s="176"/>
      <c r="AC15" s="176"/>
      <c r="AD15" s="176"/>
      <c r="AE15" s="168"/>
      <c r="AF15" s="141"/>
      <c r="AG15" s="141"/>
      <c r="AH15" s="143"/>
      <c r="AI15" s="144"/>
      <c r="AJ15" s="144"/>
      <c r="AK15" s="144"/>
      <c r="AL15" s="144"/>
      <c r="AM15" s="144"/>
      <c r="AN15" s="158"/>
      <c r="AO15" s="159"/>
      <c r="AP15" s="158"/>
      <c r="AQ15" s="158"/>
      <c r="AR15" s="141"/>
      <c r="AS15" s="141"/>
      <c r="AT15" s="141"/>
      <c r="AU15" s="141"/>
      <c r="AV15" s="141"/>
      <c r="AW15" s="141"/>
      <c r="AX15" s="141"/>
      <c r="AY15" s="141"/>
      <c r="AZ15" s="141"/>
    </row>
    <row r="16" spans="1:52" ht="47.25" customHeight="1" x14ac:dyDescent="0.3">
      <c r="A16" s="160"/>
      <c r="B16" s="160"/>
      <c r="C16" s="141"/>
      <c r="D16" s="141"/>
      <c r="E16" s="141"/>
      <c r="F16" s="141"/>
      <c r="G16" s="141"/>
      <c r="H16" s="141"/>
      <c r="I16" s="141"/>
      <c r="J16" s="141"/>
      <c r="L16" s="142"/>
      <c r="M16" s="142"/>
      <c r="N16" s="193">
        <v>1</v>
      </c>
      <c r="O16" s="194">
        <v>44163</v>
      </c>
      <c r="P16" s="291" t="s">
        <v>255</v>
      </c>
      <c r="Q16" s="292"/>
      <c r="R16" s="292"/>
      <c r="S16" s="293"/>
      <c r="T16" s="142"/>
      <c r="U16" s="142"/>
      <c r="V16" s="142"/>
      <c r="W16" s="176"/>
      <c r="X16" s="176"/>
      <c r="Y16" s="176"/>
      <c r="Z16" s="176"/>
      <c r="AA16" s="176"/>
      <c r="AB16" s="176"/>
      <c r="AC16" s="176"/>
      <c r="AD16" s="176"/>
      <c r="AE16" s="168"/>
      <c r="AF16" s="141"/>
      <c r="AG16" s="141"/>
      <c r="AH16" s="143"/>
      <c r="AI16" s="144"/>
      <c r="AJ16" s="144"/>
      <c r="AK16" s="144"/>
      <c r="AL16" s="144"/>
      <c r="AM16" s="144"/>
      <c r="AN16" s="158"/>
      <c r="AO16" s="159"/>
      <c r="AP16" s="158"/>
      <c r="AQ16" s="158"/>
      <c r="AR16" s="141"/>
      <c r="AS16" s="141"/>
      <c r="AT16" s="141"/>
      <c r="AU16" s="141"/>
      <c r="AV16" s="141"/>
      <c r="AW16" s="141"/>
      <c r="AX16" s="141"/>
      <c r="AY16" s="141"/>
      <c r="AZ16" s="141"/>
    </row>
    <row r="17" spans="1:68" ht="84" customHeight="1" x14ac:dyDescent="0.3">
      <c r="A17" s="160"/>
      <c r="B17" s="160"/>
      <c r="C17" s="141"/>
      <c r="D17" s="141"/>
      <c r="E17" s="141"/>
      <c r="F17" s="141"/>
      <c r="G17" s="141"/>
      <c r="H17" s="141"/>
      <c r="I17" s="141"/>
      <c r="J17" s="141"/>
      <c r="L17" s="142"/>
      <c r="M17" s="142"/>
      <c r="N17" s="193">
        <v>2</v>
      </c>
      <c r="O17" s="194">
        <v>44435</v>
      </c>
      <c r="P17" s="291" t="s">
        <v>256</v>
      </c>
      <c r="Q17" s="292"/>
      <c r="R17" s="292"/>
      <c r="S17" s="293"/>
      <c r="T17" s="142"/>
      <c r="U17" s="142"/>
      <c r="V17" s="142"/>
      <c r="W17" s="176"/>
      <c r="X17" s="176"/>
      <c r="Y17" s="176"/>
      <c r="Z17" s="176"/>
      <c r="AA17" s="176"/>
      <c r="AB17" s="176"/>
      <c r="AC17" s="176"/>
      <c r="AD17" s="176"/>
      <c r="AE17" s="168"/>
      <c r="AF17" s="141"/>
      <c r="AG17" s="141"/>
      <c r="AH17" s="143"/>
      <c r="AI17" s="144"/>
      <c r="AJ17" s="144"/>
      <c r="AK17" s="144"/>
      <c r="AL17" s="144"/>
      <c r="AM17" s="144"/>
      <c r="AN17" s="158"/>
      <c r="AO17" s="159"/>
      <c r="AP17" s="158"/>
      <c r="AQ17" s="158"/>
      <c r="AR17" s="141"/>
      <c r="AS17" s="141"/>
      <c r="AT17" s="141"/>
      <c r="AU17" s="141"/>
      <c r="AV17" s="141"/>
      <c r="AW17" s="141"/>
      <c r="AX17" s="141"/>
      <c r="AY17" s="141"/>
      <c r="AZ17" s="141"/>
    </row>
    <row r="18" spans="1:68" ht="80.099999999999994" customHeight="1" x14ac:dyDescent="0.3">
      <c r="A18" s="160"/>
      <c r="B18" s="160"/>
      <c r="C18" s="160"/>
      <c r="D18" s="160"/>
      <c r="E18" s="160"/>
      <c r="F18" s="141"/>
      <c r="G18" s="141"/>
      <c r="H18" s="141"/>
      <c r="I18" s="162"/>
      <c r="J18" s="162"/>
      <c r="K18" s="142"/>
      <c r="L18" s="142"/>
      <c r="M18" s="142"/>
      <c r="N18" s="193">
        <v>3</v>
      </c>
      <c r="O18" s="526">
        <v>44669</v>
      </c>
      <c r="P18" s="527" t="s">
        <v>279</v>
      </c>
      <c r="Q18" s="528"/>
      <c r="R18" s="528"/>
      <c r="S18" s="529"/>
      <c r="T18" s="142"/>
      <c r="U18" s="142"/>
      <c r="V18" s="142"/>
      <c r="W18" s="284"/>
      <c r="X18" s="284"/>
      <c r="Y18" s="284"/>
      <c r="Z18" s="284"/>
      <c r="AA18" s="284"/>
      <c r="AB18" s="284"/>
      <c r="AC18" s="169"/>
      <c r="AD18" s="169"/>
      <c r="AE18" s="170"/>
      <c r="AF18" s="163"/>
      <c r="AG18" s="157"/>
      <c r="AH18" s="143"/>
      <c r="AI18" s="144"/>
      <c r="AJ18" s="144"/>
      <c r="AK18" s="144"/>
      <c r="AL18" s="144"/>
      <c r="AM18" s="144"/>
      <c r="AN18" s="158">
        <v>0</v>
      </c>
      <c r="AO18" s="159"/>
      <c r="AP18" s="158"/>
      <c r="AQ18" s="158"/>
      <c r="AR18" s="141"/>
      <c r="AS18" s="141"/>
      <c r="AT18" s="141"/>
      <c r="AU18" s="141"/>
      <c r="AV18" s="141"/>
      <c r="AW18" s="141"/>
      <c r="AX18" s="141"/>
      <c r="AY18" s="141"/>
      <c r="AZ18" s="141"/>
    </row>
    <row r="19" spans="1:68" ht="18.75" x14ac:dyDescent="0.3">
      <c r="A19" s="285" t="s">
        <v>228</v>
      </c>
      <c r="B19" s="285"/>
      <c r="C19" s="285"/>
      <c r="D19" s="285"/>
      <c r="E19" s="285"/>
      <c r="F19" s="285"/>
      <c r="G19" s="285"/>
      <c r="H19" s="285"/>
      <c r="I19" s="285"/>
      <c r="J19" s="285"/>
      <c r="K19" s="142"/>
      <c r="L19" s="142"/>
      <c r="M19" s="142"/>
      <c r="N19" s="142"/>
      <c r="O19" s="161"/>
      <c r="P19" s="142"/>
      <c r="Q19" s="142"/>
      <c r="R19" s="142"/>
      <c r="S19" s="142"/>
      <c r="T19" s="142"/>
      <c r="U19" s="142"/>
      <c r="V19" s="142"/>
      <c r="W19" s="157"/>
      <c r="X19" s="157"/>
      <c r="Y19" s="157"/>
      <c r="Z19" s="157"/>
      <c r="AA19" s="157"/>
      <c r="AB19" s="164"/>
      <c r="AC19" s="164"/>
      <c r="AD19" s="164"/>
      <c r="AE19" s="164"/>
      <c r="AF19" s="165"/>
      <c r="AG19" s="165"/>
      <c r="AH19" s="144"/>
      <c r="AI19" s="144"/>
      <c r="AJ19" s="144"/>
      <c r="AK19" s="144"/>
      <c r="AL19" s="144"/>
      <c r="AM19" s="145"/>
      <c r="AN19" s="158"/>
      <c r="AO19" s="158"/>
      <c r="AP19" s="141"/>
      <c r="AQ19" s="141"/>
      <c r="AR19" s="141"/>
      <c r="AS19" s="141"/>
      <c r="AT19" s="141"/>
      <c r="AU19" s="141"/>
      <c r="AV19" s="141"/>
      <c r="AW19" s="141"/>
      <c r="AX19" s="141"/>
      <c r="AY19" s="141"/>
      <c r="AZ19" s="141"/>
    </row>
    <row r="20" spans="1:68" ht="16.5" customHeight="1" x14ac:dyDescent="0.3">
      <c r="A20" s="365"/>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7"/>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24" customHeight="1" x14ac:dyDescent="0.3">
      <c r="A21" s="368"/>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70"/>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x14ac:dyDescent="0.3">
      <c r="A22" s="28"/>
      <c r="B22" s="29"/>
      <c r="C22" s="28"/>
      <c r="D22" s="28"/>
      <c r="E22" s="8"/>
      <c r="F22" s="2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26.25" customHeight="1" x14ac:dyDescent="0.3">
      <c r="A23" s="333" t="s">
        <v>58</v>
      </c>
      <c r="B23" s="334"/>
      <c r="C23" s="363" t="s">
        <v>245</v>
      </c>
      <c r="D23" s="341"/>
      <c r="E23" s="341"/>
      <c r="F23" s="341"/>
      <c r="G23" s="341"/>
      <c r="H23" s="341"/>
      <c r="I23" s="341"/>
      <c r="J23" s="341"/>
      <c r="K23" s="341"/>
      <c r="L23" s="341"/>
      <c r="M23" s="341"/>
      <c r="N23" s="342"/>
      <c r="O23" s="364"/>
      <c r="P23" s="364"/>
      <c r="Q23" s="364"/>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74.25" customHeight="1" x14ac:dyDescent="0.3">
      <c r="A24" s="333" t="s">
        <v>59</v>
      </c>
      <c r="B24" s="334"/>
      <c r="C24" s="340" t="s">
        <v>246</v>
      </c>
      <c r="D24" s="341"/>
      <c r="E24" s="341"/>
      <c r="F24" s="341"/>
      <c r="G24" s="341"/>
      <c r="H24" s="341"/>
      <c r="I24" s="341"/>
      <c r="J24" s="341"/>
      <c r="K24" s="341"/>
      <c r="L24" s="341"/>
      <c r="M24" s="341"/>
      <c r="N24" s="342"/>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49.5" customHeight="1" x14ac:dyDescent="0.3">
      <c r="A25" s="333" t="s">
        <v>60</v>
      </c>
      <c r="B25" s="334"/>
      <c r="C25" s="340" t="s">
        <v>247</v>
      </c>
      <c r="D25" s="343"/>
      <c r="E25" s="343"/>
      <c r="F25" s="343"/>
      <c r="G25" s="343"/>
      <c r="H25" s="343"/>
      <c r="I25" s="343"/>
      <c r="J25" s="343"/>
      <c r="K25" s="343"/>
      <c r="L25" s="343"/>
      <c r="M25" s="343"/>
      <c r="N25" s="344"/>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x14ac:dyDescent="0.3">
      <c r="A26" s="371" t="s">
        <v>61</v>
      </c>
      <c r="B26" s="372"/>
      <c r="C26" s="372"/>
      <c r="D26" s="372"/>
      <c r="E26" s="372"/>
      <c r="F26" s="372"/>
      <c r="G26" s="373"/>
      <c r="H26" s="371" t="s">
        <v>62</v>
      </c>
      <c r="I26" s="372"/>
      <c r="J26" s="372"/>
      <c r="K26" s="372"/>
      <c r="L26" s="372"/>
      <c r="M26" s="372"/>
      <c r="N26" s="373"/>
      <c r="O26" s="371" t="s">
        <v>63</v>
      </c>
      <c r="P26" s="372"/>
      <c r="Q26" s="372"/>
      <c r="R26" s="372"/>
      <c r="S26" s="372"/>
      <c r="T26" s="372"/>
      <c r="U26" s="372"/>
      <c r="V26" s="372"/>
      <c r="W26" s="373"/>
      <c r="X26" s="371" t="s">
        <v>64</v>
      </c>
      <c r="Y26" s="372"/>
      <c r="Z26" s="372"/>
      <c r="AA26" s="372"/>
      <c r="AB26" s="372"/>
      <c r="AC26" s="372"/>
      <c r="AD26" s="373"/>
      <c r="AE26" s="371" t="s">
        <v>65</v>
      </c>
      <c r="AF26" s="372"/>
      <c r="AG26" s="372"/>
      <c r="AH26" s="372"/>
      <c r="AI26" s="372"/>
      <c r="AJ26" s="373"/>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6.5" customHeight="1" x14ac:dyDescent="0.3">
      <c r="A27" s="335" t="s">
        <v>66</v>
      </c>
      <c r="B27" s="325" t="s">
        <v>13</v>
      </c>
      <c r="C27" s="320" t="s">
        <v>15</v>
      </c>
      <c r="D27" s="319" t="s">
        <v>17</v>
      </c>
      <c r="E27" s="337" t="s">
        <v>19</v>
      </c>
      <c r="F27" s="326" t="s">
        <v>21</v>
      </c>
      <c r="G27" s="319" t="s">
        <v>67</v>
      </c>
      <c r="H27" s="321" t="s">
        <v>68</v>
      </c>
      <c r="I27" s="322" t="s">
        <v>69</v>
      </c>
      <c r="J27" s="326" t="s">
        <v>70</v>
      </c>
      <c r="K27" s="326" t="s">
        <v>71</v>
      </c>
      <c r="L27" s="324" t="s">
        <v>72</v>
      </c>
      <c r="M27" s="322" t="s">
        <v>69</v>
      </c>
      <c r="N27" s="319" t="s">
        <v>27</v>
      </c>
      <c r="O27" s="338" t="s">
        <v>73</v>
      </c>
      <c r="P27" s="320" t="s">
        <v>29</v>
      </c>
      <c r="Q27" s="326" t="s">
        <v>31</v>
      </c>
      <c r="R27" s="320" t="s">
        <v>74</v>
      </c>
      <c r="S27" s="320"/>
      <c r="T27" s="320"/>
      <c r="U27" s="320"/>
      <c r="V27" s="320"/>
      <c r="W27" s="320"/>
      <c r="X27" s="318" t="s">
        <v>75</v>
      </c>
      <c r="Y27" s="318" t="s">
        <v>76</v>
      </c>
      <c r="Z27" s="318" t="s">
        <v>69</v>
      </c>
      <c r="AA27" s="318" t="s">
        <v>77</v>
      </c>
      <c r="AB27" s="318" t="s">
        <v>69</v>
      </c>
      <c r="AC27" s="318" t="s">
        <v>78</v>
      </c>
      <c r="AD27" s="338" t="s">
        <v>47</v>
      </c>
      <c r="AE27" s="320" t="s">
        <v>65</v>
      </c>
      <c r="AF27" s="320" t="s">
        <v>79</v>
      </c>
      <c r="AG27" s="320" t="s">
        <v>80</v>
      </c>
      <c r="AH27" s="320" t="s">
        <v>81</v>
      </c>
      <c r="AI27" s="320" t="s">
        <v>82</v>
      </c>
      <c r="AJ27" s="320" t="s">
        <v>51</v>
      </c>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s="4" customFormat="1" ht="94.5" customHeight="1" x14ac:dyDescent="0.25">
      <c r="A28" s="336"/>
      <c r="B28" s="325"/>
      <c r="C28" s="320"/>
      <c r="D28" s="320"/>
      <c r="E28" s="325"/>
      <c r="F28" s="319"/>
      <c r="G28" s="320"/>
      <c r="H28" s="319"/>
      <c r="I28" s="323"/>
      <c r="J28" s="319"/>
      <c r="K28" s="319"/>
      <c r="L28" s="323"/>
      <c r="M28" s="323"/>
      <c r="N28" s="320"/>
      <c r="O28" s="339"/>
      <c r="P28" s="320"/>
      <c r="Q28" s="319"/>
      <c r="R28" s="7" t="s">
        <v>83</v>
      </c>
      <c r="S28" s="7" t="s">
        <v>84</v>
      </c>
      <c r="T28" s="7" t="s">
        <v>85</v>
      </c>
      <c r="U28" s="7" t="s">
        <v>86</v>
      </c>
      <c r="V28" s="7" t="s">
        <v>87</v>
      </c>
      <c r="W28" s="7" t="s">
        <v>88</v>
      </c>
      <c r="X28" s="318"/>
      <c r="Y28" s="318"/>
      <c r="Z28" s="318"/>
      <c r="AA28" s="318"/>
      <c r="AB28" s="318"/>
      <c r="AC28" s="318"/>
      <c r="AD28" s="339"/>
      <c r="AE28" s="320"/>
      <c r="AF28" s="320"/>
      <c r="AG28" s="320"/>
      <c r="AH28" s="320"/>
      <c r="AI28" s="320"/>
      <c r="AJ28" s="320"/>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row>
    <row r="29" spans="1:68" s="3" customFormat="1" ht="214.5" customHeight="1" x14ac:dyDescent="0.25">
      <c r="A29" s="276">
        <v>1</v>
      </c>
      <c r="B29" s="294" t="s">
        <v>194</v>
      </c>
      <c r="C29" s="179" t="s">
        <v>257</v>
      </c>
      <c r="D29" s="303" t="s">
        <v>273</v>
      </c>
      <c r="E29" s="306" t="s">
        <v>272</v>
      </c>
      <c r="F29" s="294" t="s">
        <v>200</v>
      </c>
      <c r="G29" s="297">
        <v>12000</v>
      </c>
      <c r="H29" s="300" t="str">
        <f>IF(G29&lt;=0,"",IF(G29&lt;=2,"Muy Baja",IF(G29&lt;=24,"Baja",IF(G29&lt;=500,"Media",IF(G29&lt;=5000,"Alta","Muy Alta")))))</f>
        <v>Muy Alta</v>
      </c>
      <c r="I29" s="312">
        <f>IF(H29="","",IF(H29="Muy Baja",0.2,IF(H29="Baja",0.4,IF(H29="Media",0.6,IF(H29="Alta",0.8,IF(H29="Muy Alta",1,))))))</f>
        <v>1</v>
      </c>
      <c r="J29" s="315" t="s">
        <v>150</v>
      </c>
      <c r="K29" s="312" t="str">
        <f>IF(NOT(ISERROR(MATCH(J29,'Tabla Impacto'!$B$221:$B$223,0))),'Tabla Impacto'!$F$223&amp;"Por favor no seleccionar los criterios de impacto(Afectación Económica o presupuestal y Pérdida Reputacional)",J29)</f>
        <v xml:space="preserve">     El riesgo afecta la imagen de de la entidad con efecto publicitario sostenido a nivel de sector administrativo, nivel departamental o municipal</v>
      </c>
      <c r="L29" s="300" t="str">
        <f>IF(OR(K29='Tabla Impacto'!$C$11,K29='Tabla Impacto'!$D$11),"Leve",IF(OR(K29='Tabla Impacto'!$C$12,K29='Tabla Impacto'!$D$12),"Menor",IF(OR(K29='Tabla Impacto'!$C$13,K29='Tabla Impacto'!$D$13),"Moderado",IF(OR(K29='Tabla Impacto'!$C$14,K29='Tabla Impacto'!$D$14),"Mayor",IF(OR(K29='Tabla Impacto'!$C$15,K29='Tabla Impacto'!$D$15),"Catastrófico","")))))</f>
        <v>Mayor</v>
      </c>
      <c r="M29" s="312">
        <f>IF(L29="","",IF(L29="Leve",0.2,IF(L29="Menor",0.4,IF(L29="Moderado",0.6,IF(L29="Mayor",0.8,IF(L29="Catastrófico",1,))))))</f>
        <v>0.8</v>
      </c>
      <c r="N29" s="309"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Alto</v>
      </c>
      <c r="O29" s="6">
        <v>1</v>
      </c>
      <c r="P29" s="195" t="s">
        <v>276</v>
      </c>
      <c r="Q29" s="182" t="str">
        <f>IF(OR(R29="Preventivo",R29="Detectivo"),"Probabilidad",IF(R29="Correctivo","Impacto",""))</f>
        <v>Probabilidad</v>
      </c>
      <c r="R29" s="183" t="s">
        <v>164</v>
      </c>
      <c r="S29" s="183" t="s">
        <v>172</v>
      </c>
      <c r="T29" s="184" t="str">
        <f>IF(AND(R29="Preventivo",S29="Automático"),"50%",IF(AND(R29="Preventivo",S29="Manual"),"40%",IF(AND(R29="Detectivo",S29="Automático"),"40%",IF(AND(R29="Detectivo",S29="Manual"),"30%",IF(AND(R29="Correctivo",S29="Automático"),"35%",IF(AND(R29="Correctivo",S29="Manual"),"25%",""))))))</f>
        <v>40%</v>
      </c>
      <c r="U29" s="183" t="s">
        <v>175</v>
      </c>
      <c r="V29" s="183" t="s">
        <v>180</v>
      </c>
      <c r="W29" s="183" t="s">
        <v>184</v>
      </c>
      <c r="X29" s="185">
        <f>IFERROR(IF(Q29="Probabilidad",(I29-(+I29*T29)),IF(Q29="Impacto",I29,"")),"")</f>
        <v>0.6</v>
      </c>
      <c r="Y29" s="186" t="str">
        <f>IFERROR(IF(X29="","",IF(X29&lt;=0.2,"Muy Baja",IF(X29&lt;=0.4,"Baja",IF(X29&lt;=0.6,"Media",IF(X29&lt;=0.8,"Alta","Muy Alta"))))),"")</f>
        <v>Media</v>
      </c>
      <c r="Z29" s="187">
        <f>+X29</f>
        <v>0.6</v>
      </c>
      <c r="AA29" s="186" t="str">
        <f>IFERROR(IF(AB29="","",IF(AB29&lt;=0.2,"Leve",IF(AB29&lt;=0.4,"Menor",IF(AB29&lt;=0.6,"Moderado",IF(AB29&lt;=0.8,"Mayor","Catastrófico"))))),"")</f>
        <v>Mayor</v>
      </c>
      <c r="AB29" s="187">
        <f>IFERROR(IF(Q29="Impacto",(M29-(+M29*T29)),IF(Q29="Probabilidad",M29,"")),"")</f>
        <v>0.8</v>
      </c>
      <c r="AC29" s="188"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Alto</v>
      </c>
      <c r="AD29" s="264" t="s">
        <v>195</v>
      </c>
      <c r="AE29" s="179" t="s">
        <v>270</v>
      </c>
      <c r="AF29" s="181" t="s">
        <v>269</v>
      </c>
      <c r="AG29" s="190">
        <v>44470</v>
      </c>
      <c r="AH29" s="190">
        <v>44683</v>
      </c>
      <c r="AI29" s="181"/>
      <c r="AJ29" s="189" t="s">
        <v>198</v>
      </c>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76.5" customHeight="1" x14ac:dyDescent="0.3">
      <c r="A30" s="277"/>
      <c r="B30" s="295"/>
      <c r="C30" s="179" t="s">
        <v>268</v>
      </c>
      <c r="D30" s="304"/>
      <c r="E30" s="307"/>
      <c r="F30" s="295"/>
      <c r="G30" s="298"/>
      <c r="H30" s="301"/>
      <c r="I30" s="313"/>
      <c r="J30" s="316"/>
      <c r="K30" s="313">
        <f>IF(NOT(ISERROR(MATCH(J30,_xlfn.ANCHORARRAY(E41),0))),I43&amp;"Por favor no seleccionar los criterios de impacto",J30)</f>
        <v>0</v>
      </c>
      <c r="L30" s="301"/>
      <c r="M30" s="313"/>
      <c r="N30" s="310"/>
      <c r="O30" s="276">
        <v>2</v>
      </c>
      <c r="P30" s="279" t="s">
        <v>274</v>
      </c>
      <c r="Q30" s="261" t="str">
        <f>IF(OR(R30="Preventivo",R30="Detectivo"),"Probabilidad",IF(R30="Correctivo","Impacto",""))</f>
        <v>Impacto</v>
      </c>
      <c r="R30" s="264" t="s">
        <v>168</v>
      </c>
      <c r="S30" s="264" t="s">
        <v>172</v>
      </c>
      <c r="T30" s="267" t="str">
        <f t="shared" ref="T30" si="0">IF(AND(R30="Preventivo",S30="Automático"),"50%",IF(AND(R30="Preventivo",S30="Manual"),"40%",IF(AND(R30="Detectivo",S30="Automático"),"40%",IF(AND(R30="Detectivo",S30="Manual"),"30%",IF(AND(R30="Correctivo",S30="Automático"),"35%",IF(AND(R30="Correctivo",S30="Manual"),"25%",""))))))</f>
        <v>25%</v>
      </c>
      <c r="U30" s="264" t="s">
        <v>175</v>
      </c>
      <c r="V30" s="264" t="s">
        <v>180</v>
      </c>
      <c r="W30" s="264" t="s">
        <v>184</v>
      </c>
      <c r="X30" s="185">
        <f>IFERROR(IF(AND(Q29="Probabilidad",Q30="Probabilidad"),(Z29-(+Z29*T30)),IF(Q30="Probabilidad",(I29-(+I29*T30)),IF(Q30="Impacto",Z29,""))),"")</f>
        <v>0.6</v>
      </c>
      <c r="Y30" s="270" t="str">
        <f t="shared" ref="Y30:Y88" si="1">IFERROR(IF(X30="","",IF(X30&lt;=0.2,"Muy Baja",IF(X30&lt;=0.4,"Baja",IF(X30&lt;=0.6,"Media",IF(X30&lt;=0.8,"Alta","Muy Alta"))))),"")</f>
        <v>Media</v>
      </c>
      <c r="Z30" s="267">
        <f t="shared" ref="Z30" si="2">+X30</f>
        <v>0.6</v>
      </c>
      <c r="AA30" s="270" t="str">
        <f t="shared" ref="AA30:AA88" si="3">IFERROR(IF(AB30="","",IF(AB30&lt;=0.2,"Leve",IF(AB30&lt;=0.4,"Menor",IF(AB30&lt;=0.6,"Moderado",IF(AB30&lt;=0.8,"Mayor","Catastrófico"))))),"")</f>
        <v>Moderado</v>
      </c>
      <c r="AB30" s="267">
        <f>IFERROR(IF(AND(Q29="Impacto",Q30="Impacto"),(AB29-(+AB29*T30)),IF(Q30="Impacto",(M29-(+M29*T30)),IF(Q30="Probabilidad",AB29,""))),"")</f>
        <v>0.60000000000000009</v>
      </c>
      <c r="AC30" s="273" t="str">
        <f t="shared" ref="AC30" si="4">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265"/>
      <c r="AE30" s="249"/>
      <c r="AF30" s="252"/>
      <c r="AG30" s="246"/>
      <c r="AH30" s="246"/>
      <c r="AI30" s="249"/>
      <c r="AJ30" s="252"/>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90" customHeight="1" x14ac:dyDescent="0.3">
      <c r="A31" s="277"/>
      <c r="B31" s="295"/>
      <c r="C31" s="179" t="s">
        <v>258</v>
      </c>
      <c r="D31" s="304"/>
      <c r="E31" s="307"/>
      <c r="F31" s="295"/>
      <c r="G31" s="298"/>
      <c r="H31" s="301"/>
      <c r="I31" s="313"/>
      <c r="J31" s="316"/>
      <c r="K31" s="313">
        <f>IF(NOT(ISERROR(MATCH(J31,_xlfn.ANCHORARRAY(E42),0))),I44&amp;"Por favor no seleccionar los criterios de impacto",J31)</f>
        <v>0</v>
      </c>
      <c r="L31" s="301"/>
      <c r="M31" s="313"/>
      <c r="N31" s="310"/>
      <c r="O31" s="277"/>
      <c r="P31" s="280"/>
      <c r="Q31" s="262"/>
      <c r="R31" s="265"/>
      <c r="S31" s="265"/>
      <c r="T31" s="268"/>
      <c r="U31" s="265"/>
      <c r="V31" s="265"/>
      <c r="W31" s="265"/>
      <c r="X31" s="185" t="str">
        <f>IFERROR(IF(AND(Q30="Probabilidad",Q31="Probabilidad"),(Z30-(+Z30*T31)),IF(AND(Q30="Impacto",Q31="Probabilidad"),(Z29-(+Z29*T31)),IF(Q31="Impacto",Z30,""))),"")</f>
        <v/>
      </c>
      <c r="Y31" s="271"/>
      <c r="Z31" s="268"/>
      <c r="AA31" s="271"/>
      <c r="AB31" s="268"/>
      <c r="AC31" s="274"/>
      <c r="AD31" s="265"/>
      <c r="AE31" s="250"/>
      <c r="AF31" s="253"/>
      <c r="AG31" s="247"/>
      <c r="AH31" s="247"/>
      <c r="AI31" s="250"/>
      <c r="AJ31" s="253"/>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64.5" customHeight="1" x14ac:dyDescent="0.3">
      <c r="A32" s="277"/>
      <c r="B32" s="295"/>
      <c r="C32" s="196" t="s">
        <v>277</v>
      </c>
      <c r="D32" s="304"/>
      <c r="E32" s="307"/>
      <c r="F32" s="295"/>
      <c r="G32" s="298"/>
      <c r="H32" s="301"/>
      <c r="I32" s="313"/>
      <c r="J32" s="316"/>
      <c r="K32" s="313">
        <f>IF(NOT(ISERROR(MATCH(J32,_xlfn.ANCHORARRAY(E43),0))),I45&amp;"Por favor no seleccionar los criterios de impacto",J32)</f>
        <v>0</v>
      </c>
      <c r="L32" s="301"/>
      <c r="M32" s="313"/>
      <c r="N32" s="310"/>
      <c r="O32" s="277"/>
      <c r="P32" s="280"/>
      <c r="Q32" s="262"/>
      <c r="R32" s="265"/>
      <c r="S32" s="265"/>
      <c r="T32" s="268"/>
      <c r="U32" s="265"/>
      <c r="V32" s="265"/>
      <c r="W32" s="265"/>
      <c r="X32" s="185" t="str">
        <f t="shared" ref="X32:X34" si="5">IFERROR(IF(AND(Q31="Probabilidad",Q32="Probabilidad"),(Z31-(+Z31*T32)),IF(AND(Q31="Impacto",Q32="Probabilidad"),(Z30-(+Z30*T32)),IF(Q32="Impacto",Z31,""))),"")</f>
        <v/>
      </c>
      <c r="Y32" s="271"/>
      <c r="Z32" s="268"/>
      <c r="AA32" s="271"/>
      <c r="AB32" s="268"/>
      <c r="AC32" s="274"/>
      <c r="AD32" s="265"/>
      <c r="AE32" s="250"/>
      <c r="AF32" s="253"/>
      <c r="AG32" s="247"/>
      <c r="AH32" s="247"/>
      <c r="AI32" s="250"/>
      <c r="AJ32" s="253"/>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1.5" customHeight="1" x14ac:dyDescent="0.3">
      <c r="A33" s="277"/>
      <c r="B33" s="295"/>
      <c r="C33" s="303" t="s">
        <v>278</v>
      </c>
      <c r="D33" s="304"/>
      <c r="E33" s="307"/>
      <c r="F33" s="295"/>
      <c r="G33" s="298"/>
      <c r="H33" s="301"/>
      <c r="I33" s="313"/>
      <c r="J33" s="316"/>
      <c r="K33" s="313">
        <f>IF(NOT(ISERROR(MATCH(J33,_xlfn.ANCHORARRAY(E44),0))),I46&amp;"Por favor no seleccionar los criterios de impacto",J33)</f>
        <v>0</v>
      </c>
      <c r="L33" s="301"/>
      <c r="M33" s="313"/>
      <c r="N33" s="310"/>
      <c r="O33" s="277"/>
      <c r="P33" s="280"/>
      <c r="Q33" s="262"/>
      <c r="R33" s="265"/>
      <c r="S33" s="265"/>
      <c r="T33" s="268"/>
      <c r="U33" s="265"/>
      <c r="V33" s="265"/>
      <c r="W33" s="265"/>
      <c r="X33" s="185" t="str">
        <f t="shared" si="5"/>
        <v/>
      </c>
      <c r="Y33" s="271"/>
      <c r="Z33" s="268"/>
      <c r="AA33" s="271"/>
      <c r="AB33" s="268"/>
      <c r="AC33" s="274"/>
      <c r="AD33" s="265"/>
      <c r="AE33" s="250"/>
      <c r="AF33" s="253"/>
      <c r="AG33" s="247"/>
      <c r="AH33" s="247"/>
      <c r="AI33" s="250"/>
      <c r="AJ33" s="253"/>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61.5" customHeight="1" x14ac:dyDescent="0.3">
      <c r="A34" s="278"/>
      <c r="B34" s="296"/>
      <c r="C34" s="305"/>
      <c r="D34" s="305"/>
      <c r="E34" s="308"/>
      <c r="F34" s="296"/>
      <c r="G34" s="299"/>
      <c r="H34" s="302"/>
      <c r="I34" s="314"/>
      <c r="J34" s="317"/>
      <c r="K34" s="314">
        <f>IF(NOT(ISERROR(MATCH(J34,_xlfn.ANCHORARRAY(E45),0))),I47&amp;"Por favor no seleccionar los criterios de impacto",J34)</f>
        <v>0</v>
      </c>
      <c r="L34" s="302"/>
      <c r="M34" s="314"/>
      <c r="N34" s="311"/>
      <c r="O34" s="278"/>
      <c r="P34" s="281"/>
      <c r="Q34" s="263"/>
      <c r="R34" s="266"/>
      <c r="S34" s="266"/>
      <c r="T34" s="269"/>
      <c r="U34" s="266"/>
      <c r="V34" s="266"/>
      <c r="W34" s="266"/>
      <c r="X34" s="185" t="str">
        <f t="shared" si="5"/>
        <v/>
      </c>
      <c r="Y34" s="272"/>
      <c r="Z34" s="269"/>
      <c r="AA34" s="272"/>
      <c r="AB34" s="269"/>
      <c r="AC34" s="275"/>
      <c r="AD34" s="266"/>
      <c r="AE34" s="251"/>
      <c r="AF34" s="254"/>
      <c r="AG34" s="248"/>
      <c r="AH34" s="248"/>
      <c r="AI34" s="251"/>
      <c r="AJ34" s="25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27" customHeight="1" x14ac:dyDescent="0.3">
      <c r="A35" s="276">
        <v>2</v>
      </c>
      <c r="B35" s="294" t="s">
        <v>192</v>
      </c>
      <c r="C35" s="255" t="s">
        <v>259</v>
      </c>
      <c r="D35" s="327" t="s">
        <v>275</v>
      </c>
      <c r="E35" s="330" t="s">
        <v>271</v>
      </c>
      <c r="F35" s="294" t="s">
        <v>200</v>
      </c>
      <c r="G35" s="297">
        <v>7200</v>
      </c>
      <c r="H35" s="300" t="str">
        <f>IF(G35&lt;=0,"",IF(G35&lt;=2,"Muy Baja",IF(G35&lt;=24,"Baja",IF(G35&lt;=500,"Media",IF(G35&lt;=5000,"Alta","Muy Alta")))))</f>
        <v>Muy Alta</v>
      </c>
      <c r="I35" s="312">
        <f>IF(H35="","",IF(H35="Muy Baja",0.2,IF(H35="Baja",0.4,IF(H35="Media",0.6,IF(H35="Alta",0.8,IF(H35="Muy Alta",1,))))))</f>
        <v>1</v>
      </c>
      <c r="J35" s="315" t="s">
        <v>148</v>
      </c>
      <c r="K35" s="312" t="str">
        <f>IF(NOT(ISERROR(MATCH(J35,'Tabla Impacto'!$B$221:$B$223,0))),'Tabla Impacto'!$F$223&amp;"Por favor no seleccionar los criterios de impacto(Afectación Económica o presupuestal y Pérdida Reputacional)",J35)</f>
        <v xml:space="preserve">     El riesgo afecta la imagen de la entidad con algunos usuarios de relevancia frente al logro de los objetivos</v>
      </c>
      <c r="L35" s="300" t="str">
        <f>IF(OR(K35='Tabla Impacto'!$C$11,K35='Tabla Impacto'!$D$11),"Leve",IF(OR(K35='Tabla Impacto'!$C$12,K35='Tabla Impacto'!$D$12),"Menor",IF(OR(K35='Tabla Impacto'!$C$13,K35='Tabla Impacto'!$D$13),"Moderado",IF(OR(K35='Tabla Impacto'!$C$14,K35='Tabla Impacto'!$D$14),"Mayor",IF(OR(K35='Tabla Impacto'!$C$15,K35='Tabla Impacto'!$D$15),"Catastrófico","")))))</f>
        <v>Moderado</v>
      </c>
      <c r="M35" s="312">
        <f>IF(L35="","",IF(L35="Leve",0.2,IF(L35="Menor",0.4,IF(L35="Moderado",0.6,IF(L35="Mayor",0.8,IF(L35="Catastrófico",1,))))))</f>
        <v>0.6</v>
      </c>
      <c r="N35" s="309"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Alto</v>
      </c>
      <c r="O35" s="260">
        <v>1</v>
      </c>
      <c r="P35" s="257" t="s">
        <v>261</v>
      </c>
      <c r="Q35" s="261" t="str">
        <f>IF(OR(R35="Preventivo",R35="Detectivo"),"Probabilidad",IF(R35="Correctivo","Impacto",""))</f>
        <v>Probabilidad</v>
      </c>
      <c r="R35" s="264" t="s">
        <v>164</v>
      </c>
      <c r="S35" s="264" t="s">
        <v>172</v>
      </c>
      <c r="T35" s="267" t="str">
        <f>IF(AND(R35="Preventivo",S35="Automático"),"50%",IF(AND(R35="Preventivo",S35="Manual"),"40%",IF(AND(R35="Detectivo",S35="Automático"),"40%",IF(AND(R35="Detectivo",S35="Manual"),"30%",IF(AND(R35="Correctivo",S35="Automático"),"35%",IF(AND(R35="Correctivo",S35="Manual"),"25%",""))))))</f>
        <v>40%</v>
      </c>
      <c r="U35" s="264" t="s">
        <v>175</v>
      </c>
      <c r="V35" s="264" t="s">
        <v>180</v>
      </c>
      <c r="W35" s="264" t="s">
        <v>184</v>
      </c>
      <c r="X35" s="185">
        <f>IFERROR(IF(Q35="Probabilidad",(I35-(+I35*T35)),IF(Q35="Impacto",I35,"")),"")</f>
        <v>0.6</v>
      </c>
      <c r="Y35" s="270" t="str">
        <f>IFERROR(IF(X35="","",IF(X35&lt;=0.2,"Muy Baja",IF(X35&lt;=0.4,"Baja",IF(X35&lt;=0.6,"Media",IF(X35&lt;=0.8,"Alta","Muy Alta"))))),"")</f>
        <v>Media</v>
      </c>
      <c r="Z35" s="267">
        <f>+X35</f>
        <v>0.6</v>
      </c>
      <c r="AA35" s="270" t="str">
        <f>IFERROR(IF(AB35="","",IF(AB35&lt;=0.2,"Leve",IF(AB35&lt;=0.4,"Menor",IF(AB35&lt;=0.6,"Moderado",IF(AB35&lt;=0.8,"Mayor","Catastrófico"))))),"")</f>
        <v>Moderado</v>
      </c>
      <c r="AB35" s="267">
        <f>IFERROR(IF(Q35="Impacto",(M35-(+M35*T35)),IF(Q35="Probabilidad",M35,"")),"")</f>
        <v>0.6</v>
      </c>
      <c r="AC35" s="27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264" t="s">
        <v>189</v>
      </c>
      <c r="AE35" s="249"/>
      <c r="AF35" s="252"/>
      <c r="AG35" s="246"/>
      <c r="AH35" s="246"/>
      <c r="AI35" s="249"/>
      <c r="AJ35" s="2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45.75" customHeight="1" x14ac:dyDescent="0.3">
      <c r="A36" s="277"/>
      <c r="B36" s="295"/>
      <c r="C36" s="255"/>
      <c r="D36" s="328"/>
      <c r="E36" s="331"/>
      <c r="F36" s="295"/>
      <c r="G36" s="298"/>
      <c r="H36" s="301"/>
      <c r="I36" s="313"/>
      <c r="J36" s="316"/>
      <c r="K36" s="313">
        <f>IF(NOT(ISERROR(MATCH(J36,_xlfn.ANCHORARRAY(E47),0))),I49&amp;"Por favor no seleccionar los criterios de impacto",J36)</f>
        <v>0</v>
      </c>
      <c r="L36" s="301"/>
      <c r="M36" s="313"/>
      <c r="N36" s="310"/>
      <c r="O36" s="260"/>
      <c r="P36" s="258"/>
      <c r="Q36" s="262"/>
      <c r="R36" s="265"/>
      <c r="S36" s="265"/>
      <c r="T36" s="268"/>
      <c r="U36" s="265"/>
      <c r="V36" s="265"/>
      <c r="W36" s="265"/>
      <c r="X36" s="185" t="str">
        <f>IFERROR(IF(AND(Q35="Probabilidad",Q36="Probabilidad"),(Z35-(+Z35*T36)),IF(Q36="Probabilidad",(I35-(+I35*T36)),IF(Q36="Impacto",Z35,""))),"")</f>
        <v/>
      </c>
      <c r="Y36" s="271"/>
      <c r="Z36" s="268"/>
      <c r="AA36" s="271"/>
      <c r="AB36" s="268"/>
      <c r="AC36" s="274"/>
      <c r="AD36" s="265"/>
      <c r="AE36" s="250"/>
      <c r="AF36" s="253"/>
      <c r="AG36" s="247"/>
      <c r="AH36" s="247"/>
      <c r="AI36" s="250"/>
      <c r="AJ36" s="253"/>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92.25" customHeight="1" x14ac:dyDescent="0.3">
      <c r="A37" s="277"/>
      <c r="B37" s="295"/>
      <c r="C37" s="256" t="s">
        <v>275</v>
      </c>
      <c r="D37" s="328"/>
      <c r="E37" s="331"/>
      <c r="F37" s="295"/>
      <c r="G37" s="298"/>
      <c r="H37" s="301"/>
      <c r="I37" s="313"/>
      <c r="J37" s="316"/>
      <c r="K37" s="313">
        <f>IF(NOT(ISERROR(MATCH(J37,_xlfn.ANCHORARRAY(E48),0))),I50&amp;"Por favor no seleccionar los criterios de impacto",J37)</f>
        <v>0</v>
      </c>
      <c r="L37" s="301"/>
      <c r="M37" s="313"/>
      <c r="N37" s="310"/>
      <c r="O37" s="260"/>
      <c r="P37" s="258"/>
      <c r="Q37" s="262"/>
      <c r="R37" s="265"/>
      <c r="S37" s="265"/>
      <c r="T37" s="268"/>
      <c r="U37" s="265"/>
      <c r="V37" s="265"/>
      <c r="W37" s="265"/>
      <c r="X37" s="185" t="str">
        <f>IFERROR(IF(AND(Q36="Probabilidad",Q37="Probabilidad"),(Z36-(+Z36*T37)),IF(AND(Q36="Impacto",Q37="Probabilidad"),(Z35-(+Z35*T37)),IF(Q37="Impacto",Z36,""))),"")</f>
        <v/>
      </c>
      <c r="Y37" s="271"/>
      <c r="Z37" s="268"/>
      <c r="AA37" s="271"/>
      <c r="AB37" s="268"/>
      <c r="AC37" s="274"/>
      <c r="AD37" s="265"/>
      <c r="AE37" s="250"/>
      <c r="AF37" s="253"/>
      <c r="AG37" s="247"/>
      <c r="AH37" s="247"/>
      <c r="AI37" s="250"/>
      <c r="AJ37" s="253"/>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27" customHeight="1" x14ac:dyDescent="0.3">
      <c r="A38" s="277"/>
      <c r="B38" s="295"/>
      <c r="C38" s="256"/>
      <c r="D38" s="328"/>
      <c r="E38" s="331"/>
      <c r="F38" s="295"/>
      <c r="G38" s="298"/>
      <c r="H38" s="301"/>
      <c r="I38" s="313"/>
      <c r="J38" s="316"/>
      <c r="K38" s="313">
        <f>IF(NOT(ISERROR(MATCH(J38,_xlfn.ANCHORARRAY(E49),0))),I51&amp;"Por favor no seleccionar los criterios de impacto",J38)</f>
        <v>0</v>
      </c>
      <c r="L38" s="301"/>
      <c r="M38" s="313"/>
      <c r="N38" s="310"/>
      <c r="O38" s="260"/>
      <c r="P38" s="258"/>
      <c r="Q38" s="262"/>
      <c r="R38" s="265"/>
      <c r="S38" s="265"/>
      <c r="T38" s="268"/>
      <c r="U38" s="265"/>
      <c r="V38" s="265"/>
      <c r="W38" s="265"/>
      <c r="X38" s="185" t="str">
        <f t="shared" ref="X38:X40" si="6">IFERROR(IF(AND(Q37="Probabilidad",Q38="Probabilidad"),(Z37-(+Z37*T38)),IF(AND(Q37="Impacto",Q38="Probabilidad"),(Z36-(+Z36*T38)),IF(Q38="Impacto",Z37,""))),"")</f>
        <v/>
      </c>
      <c r="Y38" s="271"/>
      <c r="Z38" s="268"/>
      <c r="AA38" s="271"/>
      <c r="AB38" s="268"/>
      <c r="AC38" s="274"/>
      <c r="AD38" s="265"/>
      <c r="AE38" s="250"/>
      <c r="AF38" s="253"/>
      <c r="AG38" s="247"/>
      <c r="AH38" s="247"/>
      <c r="AI38" s="250"/>
      <c r="AJ38" s="253"/>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45" customHeight="1" x14ac:dyDescent="0.3">
      <c r="A39" s="277"/>
      <c r="B39" s="295"/>
      <c r="C39" s="255" t="s">
        <v>260</v>
      </c>
      <c r="D39" s="328"/>
      <c r="E39" s="331"/>
      <c r="F39" s="295"/>
      <c r="G39" s="298"/>
      <c r="H39" s="301"/>
      <c r="I39" s="313"/>
      <c r="J39" s="316"/>
      <c r="K39" s="313">
        <f>IF(NOT(ISERROR(MATCH(J39,_xlfn.ANCHORARRAY(E50),0))),I52&amp;"Por favor no seleccionar los criterios de impacto",J39)</f>
        <v>0</v>
      </c>
      <c r="L39" s="301"/>
      <c r="M39" s="313"/>
      <c r="N39" s="310"/>
      <c r="O39" s="260"/>
      <c r="P39" s="258"/>
      <c r="Q39" s="262"/>
      <c r="R39" s="265"/>
      <c r="S39" s="265"/>
      <c r="T39" s="268"/>
      <c r="U39" s="265"/>
      <c r="V39" s="265"/>
      <c r="W39" s="265"/>
      <c r="X39" s="185" t="str">
        <f t="shared" si="6"/>
        <v/>
      </c>
      <c r="Y39" s="271"/>
      <c r="Z39" s="268"/>
      <c r="AA39" s="271"/>
      <c r="AB39" s="268"/>
      <c r="AC39" s="274"/>
      <c r="AD39" s="265"/>
      <c r="AE39" s="250"/>
      <c r="AF39" s="253"/>
      <c r="AG39" s="247"/>
      <c r="AH39" s="247"/>
      <c r="AI39" s="250"/>
      <c r="AJ39" s="253"/>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41.25" customHeight="1" x14ac:dyDescent="0.3">
      <c r="A40" s="278"/>
      <c r="B40" s="296"/>
      <c r="C40" s="255"/>
      <c r="D40" s="329"/>
      <c r="E40" s="332"/>
      <c r="F40" s="296"/>
      <c r="G40" s="299"/>
      <c r="H40" s="302"/>
      <c r="I40" s="314"/>
      <c r="J40" s="317"/>
      <c r="K40" s="314">
        <f>IF(NOT(ISERROR(MATCH(J40,_xlfn.ANCHORARRAY(E51),0))),I53&amp;"Por favor no seleccionar los criterios de impacto",J40)</f>
        <v>0</v>
      </c>
      <c r="L40" s="302"/>
      <c r="M40" s="314"/>
      <c r="N40" s="311"/>
      <c r="O40" s="260"/>
      <c r="P40" s="259"/>
      <c r="Q40" s="263"/>
      <c r="R40" s="266"/>
      <c r="S40" s="266"/>
      <c r="T40" s="269"/>
      <c r="U40" s="266"/>
      <c r="V40" s="266"/>
      <c r="W40" s="266"/>
      <c r="X40" s="185" t="str">
        <f t="shared" si="6"/>
        <v/>
      </c>
      <c r="Y40" s="272"/>
      <c r="Z40" s="269"/>
      <c r="AA40" s="272"/>
      <c r="AB40" s="269"/>
      <c r="AC40" s="275"/>
      <c r="AD40" s="266"/>
      <c r="AE40" s="251"/>
      <c r="AF40" s="254"/>
      <c r="AG40" s="248"/>
      <c r="AH40" s="248"/>
      <c r="AI40" s="251"/>
      <c r="AJ40" s="25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27" hidden="1" customHeight="1" x14ac:dyDescent="0.3">
      <c r="A41" s="345">
        <v>3</v>
      </c>
      <c r="B41" s="249"/>
      <c r="C41" s="249"/>
      <c r="D41" s="249"/>
      <c r="E41" s="348"/>
      <c r="F41" s="249"/>
      <c r="G41" s="252"/>
      <c r="H41" s="351" t="str">
        <f>IF(G41&lt;=0,"",IF(G41&lt;=2,"Muy Baja",IF(G41&lt;=24,"Baja",IF(G41&lt;=500,"Media",IF(G41&lt;=5000,"Alta","Muy Alta")))))</f>
        <v/>
      </c>
      <c r="I41" s="354" t="str">
        <f>IF(H41="","",IF(H41="Muy Baja",0.2,IF(H41="Baja",0.4,IF(H41="Media",0.6,IF(H41="Alta",0.8,IF(H41="Muy Alta",1,))))))</f>
        <v/>
      </c>
      <c r="J41" s="357"/>
      <c r="K41" s="354">
        <f>IF(NOT(ISERROR(MATCH(J41,'Tabla Impacto'!$B$221:$B$223,0))),'Tabla Impacto'!$F$223&amp;"Por favor no seleccionar los criterios de impacto(Afectación Económica o presupuestal y Pérdida Reputacional)",J41)</f>
        <v>0</v>
      </c>
      <c r="L41" s="351" t="str">
        <f>IF(OR(K41='Tabla Impacto'!$C$11,K41='Tabla Impacto'!$D$11),"Leve",IF(OR(K41='Tabla Impacto'!$C$12,K41='Tabla Impacto'!$D$12),"Menor",IF(OR(K41='Tabla Impacto'!$C$13,K41='Tabla Impacto'!$D$13),"Moderado",IF(OR(K41='Tabla Impacto'!$C$14,K41='Tabla Impacto'!$D$14),"Mayor",IF(OR(K41='Tabla Impacto'!$C$15,K41='Tabla Impacto'!$D$15),"Catastrófico","")))))</f>
        <v/>
      </c>
      <c r="M41" s="354" t="str">
        <f>IF(L41="","",IF(L41="Leve",0.2,IF(L41="Menor",0.4,IF(L41="Moderado",0.6,IF(L41="Mayor",0.8,IF(L41="Catastrófico",1,))))))</f>
        <v/>
      </c>
      <c r="N41" s="360"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
      </c>
      <c r="O41" s="180"/>
      <c r="P41" s="124"/>
      <c r="Q41" s="125" t="str">
        <f>IF(OR(R41="Preventivo",R41="Detectivo"),"Probabilidad",IF(R41="Correctivo","Impacto",""))</f>
        <v/>
      </c>
      <c r="R41" s="126"/>
      <c r="S41" s="126"/>
      <c r="T41" s="127" t="str">
        <f>IF(AND(R41="Preventivo",S41="Automático"),"50%",IF(AND(R41="Preventivo",S41="Manual"),"40%",IF(AND(R41="Detectivo",S41="Automático"),"40%",IF(AND(R41="Detectivo",S41="Manual"),"30%",IF(AND(R41="Correctivo",S41="Automático"),"35%",IF(AND(R41="Correctivo",S41="Manual"),"25%",""))))))</f>
        <v/>
      </c>
      <c r="U41" s="126"/>
      <c r="V41" s="126"/>
      <c r="W41" s="126"/>
      <c r="X41" s="128" t="str">
        <f>IFERROR(IF(Q41="Probabilidad",(I41-(+I41*T41)),IF(Q41="Impacto",I41,"")),"")</f>
        <v/>
      </c>
      <c r="Y41" s="129" t="str">
        <f>IFERROR(IF(X41="","",IF(X41&lt;=0.2,"Muy Baja",IF(X41&lt;=0.4,"Baja",IF(X41&lt;=0.6,"Media",IF(X41&lt;=0.8,"Alta","Muy Alta"))))),"")</f>
        <v/>
      </c>
      <c r="Z41" s="130" t="str">
        <f>+X41</f>
        <v/>
      </c>
      <c r="AA41" s="129" t="str">
        <f>IFERROR(IF(AB41="","",IF(AB41&lt;=0.2,"Leve",IF(AB41&lt;=0.4,"Menor",IF(AB41&lt;=0.6,"Moderado",IF(AB41&lt;=0.8,"Mayor","Catastrófico"))))),"")</f>
        <v/>
      </c>
      <c r="AB41" s="130" t="str">
        <f>IFERROR(IF(Q41="Impacto",(M41-(+M41*T41)),IF(Q41="Probabilidad",M41,"")),"")</f>
        <v/>
      </c>
      <c r="AC41" s="131"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27" hidden="1" customHeight="1" x14ac:dyDescent="0.3">
      <c r="A42" s="346"/>
      <c r="B42" s="250"/>
      <c r="C42" s="250"/>
      <c r="D42" s="250"/>
      <c r="E42" s="349"/>
      <c r="F42" s="250"/>
      <c r="G42" s="253"/>
      <c r="H42" s="352"/>
      <c r="I42" s="355"/>
      <c r="J42" s="358"/>
      <c r="K42" s="355">
        <f t="shared" ref="K42:K46" si="7">IF(NOT(ISERROR(MATCH(J42,_xlfn.ANCHORARRAY(E53),0))),I55&amp;"Por favor no seleccionar los criterios de impacto",J42)</f>
        <v>0</v>
      </c>
      <c r="L42" s="352"/>
      <c r="M42" s="355"/>
      <c r="N42" s="361"/>
      <c r="O42" s="180"/>
      <c r="P42" s="124"/>
      <c r="Q42" s="125" t="str">
        <f>IF(OR(R42="Preventivo",R42="Detectivo"),"Probabilidad",IF(R42="Correctivo","Impacto",""))</f>
        <v/>
      </c>
      <c r="R42" s="126"/>
      <c r="S42" s="126"/>
      <c r="T42" s="127" t="str">
        <f t="shared" ref="T42:T46" si="8">IF(AND(R42="Preventivo",S42="Automático"),"50%",IF(AND(R42="Preventivo",S42="Manual"),"40%",IF(AND(R42="Detectivo",S42="Automático"),"40%",IF(AND(R42="Detectivo",S42="Manual"),"30%",IF(AND(R42="Correctivo",S42="Automático"),"35%",IF(AND(R42="Correctivo",S42="Manual"),"25%",""))))))</f>
        <v/>
      </c>
      <c r="U42" s="126"/>
      <c r="V42" s="126"/>
      <c r="W42" s="126"/>
      <c r="X42" s="137" t="str">
        <f>IFERROR(IF(AND(Q41="Probabilidad",Q42="Probabilidad"),(Z41-(+Z41*T42)),IF(Q42="Probabilidad",(I41-(+I41*T42)),IF(Q42="Impacto",Z41,""))),"")</f>
        <v/>
      </c>
      <c r="Y42" s="129" t="str">
        <f t="shared" si="1"/>
        <v/>
      </c>
      <c r="Z42" s="130" t="str">
        <f t="shared" ref="Z42:Z46" si="9">+X42</f>
        <v/>
      </c>
      <c r="AA42" s="129" t="str">
        <f t="shared" si="3"/>
        <v/>
      </c>
      <c r="AB42" s="130" t="str">
        <f>IFERROR(IF(AND(Q41="Impacto",Q42="Impacto"),(AB41-(+AB41*T42)),IF(Q42="Impacto",(M41-(+M41*T42)),IF(Q42="Probabilidad",AB41,""))),"")</f>
        <v/>
      </c>
      <c r="AC42" s="131" t="str">
        <f t="shared" ref="AC42:AC43" si="10">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27" hidden="1" customHeight="1" x14ac:dyDescent="0.3">
      <c r="A43" s="346"/>
      <c r="B43" s="250"/>
      <c r="C43" s="250"/>
      <c r="D43" s="250"/>
      <c r="E43" s="349"/>
      <c r="F43" s="250"/>
      <c r="G43" s="253"/>
      <c r="H43" s="352"/>
      <c r="I43" s="355"/>
      <c r="J43" s="358"/>
      <c r="K43" s="355">
        <f t="shared" si="7"/>
        <v>0</v>
      </c>
      <c r="L43" s="352"/>
      <c r="M43" s="355"/>
      <c r="N43" s="361"/>
      <c r="O43" s="177"/>
      <c r="P43" s="136"/>
      <c r="Q43" s="125" t="str">
        <f>IF(OR(R43="Preventivo",R43="Detectivo"),"Probabilidad",IF(R43="Correctivo","Impacto",""))</f>
        <v/>
      </c>
      <c r="R43" s="126"/>
      <c r="S43" s="126"/>
      <c r="T43" s="127" t="str">
        <f t="shared" si="8"/>
        <v/>
      </c>
      <c r="U43" s="126"/>
      <c r="V43" s="126"/>
      <c r="W43" s="126"/>
      <c r="X43" s="128" t="str">
        <f>IFERROR(IF(AND(Q42="Probabilidad",Q43="Probabilidad"),(Z42-(+Z42*T43)),IF(AND(Q42="Impacto",Q43="Probabilidad"),(Z41-(+Z41*T43)),IF(Q43="Impacto",Z42,""))),"")</f>
        <v/>
      </c>
      <c r="Y43" s="129" t="str">
        <f t="shared" si="1"/>
        <v/>
      </c>
      <c r="Z43" s="130" t="str">
        <f t="shared" si="9"/>
        <v/>
      </c>
      <c r="AA43" s="129" t="str">
        <f t="shared" si="3"/>
        <v/>
      </c>
      <c r="AB43" s="130" t="str">
        <f>IFERROR(IF(AND(Q42="Impacto",Q43="Impacto"),(AB42-(+AB42*T43)),IF(AND(Q42="Probabilidad",Q43="Impacto"),(AB41-(+AB41*T43)),IF(Q43="Probabilidad",AB42,""))),"")</f>
        <v/>
      </c>
      <c r="AC43" s="131" t="str">
        <f t="shared" si="10"/>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27" hidden="1" customHeight="1" x14ac:dyDescent="0.3">
      <c r="A44" s="346"/>
      <c r="B44" s="250"/>
      <c r="C44" s="250"/>
      <c r="D44" s="250"/>
      <c r="E44" s="349"/>
      <c r="F44" s="250"/>
      <c r="G44" s="253"/>
      <c r="H44" s="352"/>
      <c r="I44" s="355"/>
      <c r="J44" s="358"/>
      <c r="K44" s="355">
        <f t="shared" si="7"/>
        <v>0</v>
      </c>
      <c r="L44" s="352"/>
      <c r="M44" s="355"/>
      <c r="N44" s="361"/>
      <c r="O44" s="177"/>
      <c r="P44" s="124"/>
      <c r="Q44" s="125" t="str">
        <f t="shared" ref="Q44:Q46" si="11">IF(OR(R44="Preventivo",R44="Detectivo"),"Probabilidad",IF(R44="Correctivo","Impacto",""))</f>
        <v/>
      </c>
      <c r="R44" s="126"/>
      <c r="S44" s="126"/>
      <c r="T44" s="127" t="str">
        <f t="shared" si="8"/>
        <v/>
      </c>
      <c r="U44" s="126"/>
      <c r="V44" s="126"/>
      <c r="W44" s="126"/>
      <c r="X44" s="128" t="str">
        <f t="shared" ref="X44:X46" si="12">IFERROR(IF(AND(Q43="Probabilidad",Q44="Probabilidad"),(Z43-(+Z43*T44)),IF(AND(Q43="Impacto",Q44="Probabilidad"),(Z42-(+Z42*T44)),IF(Q44="Impacto",Z43,""))),"")</f>
        <v/>
      </c>
      <c r="Y44" s="129" t="str">
        <f t="shared" si="1"/>
        <v/>
      </c>
      <c r="Z44" s="130" t="str">
        <f t="shared" si="9"/>
        <v/>
      </c>
      <c r="AA44" s="129" t="str">
        <f t="shared" si="3"/>
        <v/>
      </c>
      <c r="AB44" s="130" t="str">
        <f t="shared" ref="AB44:AB46" si="13">IFERROR(IF(AND(Q43="Impacto",Q44="Impacto"),(AB43-(+AB43*T44)),IF(AND(Q43="Probabilidad",Q44="Impacto"),(AB42-(+AB42*T44)),IF(Q44="Probabilidad",AB43,""))),"")</f>
        <v/>
      </c>
      <c r="AC44" s="131"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27" hidden="1" customHeight="1" x14ac:dyDescent="0.3">
      <c r="A45" s="346"/>
      <c r="B45" s="250"/>
      <c r="C45" s="250"/>
      <c r="D45" s="250"/>
      <c r="E45" s="349"/>
      <c r="F45" s="250"/>
      <c r="G45" s="253"/>
      <c r="H45" s="352"/>
      <c r="I45" s="355"/>
      <c r="J45" s="358"/>
      <c r="K45" s="355">
        <f t="shared" si="7"/>
        <v>0</v>
      </c>
      <c r="L45" s="352"/>
      <c r="M45" s="355"/>
      <c r="N45" s="361"/>
      <c r="O45" s="177"/>
      <c r="P45" s="124"/>
      <c r="Q45" s="125" t="str">
        <f t="shared" si="11"/>
        <v/>
      </c>
      <c r="R45" s="126"/>
      <c r="S45" s="126"/>
      <c r="T45" s="127" t="str">
        <f t="shared" si="8"/>
        <v/>
      </c>
      <c r="U45" s="126"/>
      <c r="V45" s="126"/>
      <c r="W45" s="126"/>
      <c r="X45" s="128" t="str">
        <f t="shared" si="12"/>
        <v/>
      </c>
      <c r="Y45" s="129" t="str">
        <f t="shared" si="1"/>
        <v/>
      </c>
      <c r="Z45" s="130" t="str">
        <f t="shared" si="9"/>
        <v/>
      </c>
      <c r="AA45" s="129" t="str">
        <f t="shared" si="3"/>
        <v/>
      </c>
      <c r="AB45" s="130" t="str">
        <f t="shared" si="13"/>
        <v/>
      </c>
      <c r="AC45" s="131" t="str">
        <f t="shared" ref="AC45:AC46" si="14">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27" hidden="1" customHeight="1" x14ac:dyDescent="0.3">
      <c r="A46" s="347"/>
      <c r="B46" s="251"/>
      <c r="C46" s="251"/>
      <c r="D46" s="251"/>
      <c r="E46" s="350"/>
      <c r="F46" s="251"/>
      <c r="G46" s="254"/>
      <c r="H46" s="353"/>
      <c r="I46" s="356"/>
      <c r="J46" s="359"/>
      <c r="K46" s="356">
        <f t="shared" si="7"/>
        <v>0</v>
      </c>
      <c r="L46" s="353"/>
      <c r="M46" s="356"/>
      <c r="N46" s="362"/>
      <c r="O46" s="178"/>
      <c r="P46" s="124"/>
      <c r="Q46" s="125" t="str">
        <f t="shared" si="11"/>
        <v/>
      </c>
      <c r="R46" s="126"/>
      <c r="S46" s="126"/>
      <c r="T46" s="127" t="str">
        <f t="shared" si="8"/>
        <v/>
      </c>
      <c r="U46" s="126"/>
      <c r="V46" s="126"/>
      <c r="W46" s="126"/>
      <c r="X46" s="128" t="str">
        <f t="shared" si="12"/>
        <v/>
      </c>
      <c r="Y46" s="129" t="str">
        <f t="shared" si="1"/>
        <v/>
      </c>
      <c r="Z46" s="130" t="str">
        <f t="shared" si="9"/>
        <v/>
      </c>
      <c r="AA46" s="129" t="str">
        <f t="shared" si="3"/>
        <v/>
      </c>
      <c r="AB46" s="130" t="str">
        <f t="shared" si="13"/>
        <v/>
      </c>
      <c r="AC46" s="131" t="str">
        <f t="shared" si="14"/>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27" hidden="1" customHeight="1" x14ac:dyDescent="0.3">
      <c r="A47" s="345">
        <v>4</v>
      </c>
      <c r="B47" s="249"/>
      <c r="C47" s="249"/>
      <c r="D47" s="249"/>
      <c r="E47" s="348"/>
      <c r="F47" s="249"/>
      <c r="G47" s="252"/>
      <c r="H47" s="351" t="str">
        <f>IF(G47&lt;=0,"",IF(G47&lt;=2,"Muy Baja",IF(G47&lt;=24,"Baja",IF(G47&lt;=500,"Media",IF(G47&lt;=5000,"Alta","Muy Alta")))))</f>
        <v/>
      </c>
      <c r="I47" s="354" t="str">
        <f>IF(H47="","",IF(H47="Muy Baja",0.2,IF(H47="Baja",0.4,IF(H47="Media",0.6,IF(H47="Alta",0.8,IF(H47="Muy Alta",1,))))))</f>
        <v/>
      </c>
      <c r="J47" s="357"/>
      <c r="K47" s="354">
        <f>IF(NOT(ISERROR(MATCH(J47,'Tabla Impacto'!$B$221:$B$223,0))),'Tabla Impacto'!$F$223&amp;"Por favor no seleccionar los criterios de impacto(Afectación Económica o presupuestal y Pérdida Reputacional)",J47)</f>
        <v>0</v>
      </c>
      <c r="L47" s="351" t="str">
        <f>IF(OR(K47='Tabla Impacto'!$C$11,K47='Tabla Impacto'!$D$11),"Leve",IF(OR(K47='Tabla Impacto'!$C$12,K47='Tabla Impacto'!$D$12),"Menor",IF(OR(K47='Tabla Impacto'!$C$13,K47='Tabla Impacto'!$D$13),"Moderado",IF(OR(K47='Tabla Impacto'!$C$14,K47='Tabla Impacto'!$D$14),"Mayor",IF(OR(K47='Tabla Impacto'!$C$15,K47='Tabla Impacto'!$D$15),"Catastrófico","")))))</f>
        <v/>
      </c>
      <c r="M47" s="354" t="str">
        <f>IF(L47="","",IF(L47="Leve",0.2,IF(L47="Menor",0.4,IF(L47="Moderado",0.6,IF(L47="Mayor",0.8,IF(L47="Catastrófico",1,))))))</f>
        <v/>
      </c>
      <c r="N47" s="360"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
      </c>
      <c r="O47" s="123">
        <v>1</v>
      </c>
      <c r="P47" s="124"/>
      <c r="Q47" s="125" t="str">
        <f>IF(OR(R47="Preventivo",R47="Detectivo"),"Probabilidad",IF(R47="Correctivo","Impacto",""))</f>
        <v/>
      </c>
      <c r="R47" s="126"/>
      <c r="S47" s="126"/>
      <c r="T47" s="127" t="str">
        <f>IF(AND(R47="Preventivo",S47="Automático"),"50%",IF(AND(R47="Preventivo",S47="Manual"),"40%",IF(AND(R47="Detectivo",S47="Automático"),"40%",IF(AND(R47="Detectivo",S47="Manual"),"30%",IF(AND(R47="Correctivo",S47="Automático"),"35%",IF(AND(R47="Correctivo",S47="Manual"),"25%",""))))))</f>
        <v/>
      </c>
      <c r="U47" s="126"/>
      <c r="V47" s="126"/>
      <c r="W47" s="126"/>
      <c r="X47" s="128" t="str">
        <f>IFERROR(IF(Q47="Probabilidad",(I47-(+I47*T47)),IF(Q47="Impacto",I47,"")),"")</f>
        <v/>
      </c>
      <c r="Y47" s="129" t="str">
        <f>IFERROR(IF(X47="","",IF(X47&lt;=0.2,"Muy Baja",IF(X47&lt;=0.4,"Baja",IF(X47&lt;=0.6,"Media",IF(X47&lt;=0.8,"Alta","Muy Alta"))))),"")</f>
        <v/>
      </c>
      <c r="Z47" s="130" t="str">
        <f>+X47</f>
        <v/>
      </c>
      <c r="AA47" s="129" t="str">
        <f>IFERROR(IF(AB47="","",IF(AB47&lt;=0.2,"Leve",IF(AB47&lt;=0.4,"Menor",IF(AB47&lt;=0.6,"Moderado",IF(AB47&lt;=0.8,"Mayor","Catastrófico"))))),"")</f>
        <v/>
      </c>
      <c r="AB47" s="130" t="str">
        <f>IFERROR(IF(Q47="Impacto",(M47-(+M47*T47)),IF(Q47="Probabilidad",M47,"")),"")</f>
        <v/>
      </c>
      <c r="AC47" s="13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27" hidden="1" customHeight="1" x14ac:dyDescent="0.3">
      <c r="A48" s="346"/>
      <c r="B48" s="250"/>
      <c r="C48" s="250"/>
      <c r="D48" s="250"/>
      <c r="E48" s="349"/>
      <c r="F48" s="250"/>
      <c r="G48" s="253"/>
      <c r="H48" s="352"/>
      <c r="I48" s="355"/>
      <c r="J48" s="358"/>
      <c r="K48" s="355">
        <f t="shared" ref="K48:K52" si="15">IF(NOT(ISERROR(MATCH(J48,_xlfn.ANCHORARRAY(E59),0))),I61&amp;"Por favor no seleccionar los criterios de impacto",J48)</f>
        <v>0</v>
      </c>
      <c r="L48" s="352"/>
      <c r="M48" s="355"/>
      <c r="N48" s="361"/>
      <c r="O48" s="123">
        <v>2</v>
      </c>
      <c r="P48" s="124"/>
      <c r="Q48" s="125" t="str">
        <f>IF(OR(R48="Preventivo",R48="Detectivo"),"Probabilidad",IF(R48="Correctivo","Impacto",""))</f>
        <v/>
      </c>
      <c r="R48" s="126"/>
      <c r="S48" s="126"/>
      <c r="T48" s="127" t="str">
        <f t="shared" ref="T48:T52" si="16">IF(AND(R48="Preventivo",S48="Automático"),"50%",IF(AND(R48="Preventivo",S48="Manual"),"40%",IF(AND(R48="Detectivo",S48="Automático"),"40%",IF(AND(R48="Detectivo",S48="Manual"),"30%",IF(AND(R48="Correctivo",S48="Automático"),"35%",IF(AND(R48="Correctivo",S48="Manual"),"25%",""))))))</f>
        <v/>
      </c>
      <c r="U48" s="126"/>
      <c r="V48" s="126"/>
      <c r="W48" s="126"/>
      <c r="X48" s="128" t="str">
        <f>IFERROR(IF(AND(Q47="Probabilidad",Q48="Probabilidad"),(Z47-(+Z47*T48)),IF(Q48="Probabilidad",(I47-(+I47*T48)),IF(Q48="Impacto",Z47,""))),"")</f>
        <v/>
      </c>
      <c r="Y48" s="129" t="str">
        <f t="shared" si="1"/>
        <v/>
      </c>
      <c r="Z48" s="130" t="str">
        <f t="shared" ref="Z48:Z52" si="17">+X48</f>
        <v/>
      </c>
      <c r="AA48" s="129" t="str">
        <f t="shared" si="3"/>
        <v/>
      </c>
      <c r="AB48" s="130" t="str">
        <f>IFERROR(IF(AND(Q47="Impacto",Q48="Impacto"),(AB47-(+AB47*T48)),IF(Q48="Impacto",(M47-(+M47*T48)),IF(Q48="Probabilidad",AB47,""))),"")</f>
        <v/>
      </c>
      <c r="AC48" s="131" t="str">
        <f t="shared" ref="AC48:AC49" si="18">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27" hidden="1" customHeight="1" x14ac:dyDescent="0.3">
      <c r="A49" s="346"/>
      <c r="B49" s="250"/>
      <c r="C49" s="250"/>
      <c r="D49" s="250"/>
      <c r="E49" s="349"/>
      <c r="F49" s="250"/>
      <c r="G49" s="253"/>
      <c r="H49" s="352"/>
      <c r="I49" s="355"/>
      <c r="J49" s="358"/>
      <c r="K49" s="355">
        <f t="shared" si="15"/>
        <v>0</v>
      </c>
      <c r="L49" s="352"/>
      <c r="M49" s="355"/>
      <c r="N49" s="361"/>
      <c r="O49" s="123">
        <v>3</v>
      </c>
      <c r="P49" s="136"/>
      <c r="Q49" s="125" t="str">
        <f>IF(OR(R49="Preventivo",R49="Detectivo"),"Probabilidad",IF(R49="Correctivo","Impacto",""))</f>
        <v/>
      </c>
      <c r="R49" s="126"/>
      <c r="S49" s="126"/>
      <c r="T49" s="127" t="str">
        <f t="shared" si="16"/>
        <v/>
      </c>
      <c r="U49" s="126"/>
      <c r="V49" s="126"/>
      <c r="W49" s="126"/>
      <c r="X49" s="128" t="str">
        <f>IFERROR(IF(AND(Q48="Probabilidad",Q49="Probabilidad"),(Z48-(+Z48*T49)),IF(AND(Q48="Impacto",Q49="Probabilidad"),(Z47-(+Z47*T49)),IF(Q49="Impacto",Z48,""))),"")</f>
        <v/>
      </c>
      <c r="Y49" s="129" t="str">
        <f t="shared" si="1"/>
        <v/>
      </c>
      <c r="Z49" s="130" t="str">
        <f t="shared" si="17"/>
        <v/>
      </c>
      <c r="AA49" s="129" t="str">
        <f t="shared" si="3"/>
        <v/>
      </c>
      <c r="AB49" s="130" t="str">
        <f>IFERROR(IF(AND(Q48="Impacto",Q49="Impacto"),(AB48-(+AB48*T49)),IF(AND(Q48="Probabilidad",Q49="Impacto"),(AB47-(+AB47*T49)),IF(Q49="Probabilidad",AB48,""))),"")</f>
        <v/>
      </c>
      <c r="AC49" s="131" t="str">
        <f t="shared" si="18"/>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27" hidden="1" customHeight="1" x14ac:dyDescent="0.3">
      <c r="A50" s="346"/>
      <c r="B50" s="250"/>
      <c r="C50" s="250"/>
      <c r="D50" s="250"/>
      <c r="E50" s="349"/>
      <c r="F50" s="250"/>
      <c r="G50" s="253"/>
      <c r="H50" s="352"/>
      <c r="I50" s="355"/>
      <c r="J50" s="358"/>
      <c r="K50" s="355">
        <f t="shared" si="15"/>
        <v>0</v>
      </c>
      <c r="L50" s="352"/>
      <c r="M50" s="355"/>
      <c r="N50" s="361"/>
      <c r="O50" s="123">
        <v>4</v>
      </c>
      <c r="P50" s="124"/>
      <c r="Q50" s="125" t="str">
        <f t="shared" ref="Q50:Q52" si="19">IF(OR(R50="Preventivo",R50="Detectivo"),"Probabilidad",IF(R50="Correctivo","Impacto",""))</f>
        <v/>
      </c>
      <c r="R50" s="126"/>
      <c r="S50" s="126"/>
      <c r="T50" s="127" t="str">
        <f t="shared" si="16"/>
        <v/>
      </c>
      <c r="U50" s="126"/>
      <c r="V50" s="126"/>
      <c r="W50" s="126"/>
      <c r="X50" s="128" t="str">
        <f t="shared" ref="X50:X52" si="20">IFERROR(IF(AND(Q49="Probabilidad",Q50="Probabilidad"),(Z49-(+Z49*T50)),IF(AND(Q49="Impacto",Q50="Probabilidad"),(Z48-(+Z48*T50)),IF(Q50="Impacto",Z49,""))),"")</f>
        <v/>
      </c>
      <c r="Y50" s="129" t="str">
        <f t="shared" si="1"/>
        <v/>
      </c>
      <c r="Z50" s="130" t="str">
        <f t="shared" si="17"/>
        <v/>
      </c>
      <c r="AA50" s="129" t="str">
        <f t="shared" si="3"/>
        <v/>
      </c>
      <c r="AB50" s="130" t="str">
        <f t="shared" ref="AB50:AB52" si="21">IFERROR(IF(AND(Q49="Impacto",Q50="Impacto"),(AB49-(+AB49*T50)),IF(AND(Q49="Probabilidad",Q50="Impacto"),(AB48-(+AB48*T50)),IF(Q50="Probabilidad",AB49,""))),"")</f>
        <v/>
      </c>
      <c r="AC50" s="131"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27" hidden="1" customHeight="1" x14ac:dyDescent="0.3">
      <c r="A51" s="346"/>
      <c r="B51" s="250"/>
      <c r="C51" s="250"/>
      <c r="D51" s="250"/>
      <c r="E51" s="349"/>
      <c r="F51" s="250"/>
      <c r="G51" s="253"/>
      <c r="H51" s="352"/>
      <c r="I51" s="355"/>
      <c r="J51" s="358"/>
      <c r="K51" s="355">
        <f t="shared" si="15"/>
        <v>0</v>
      </c>
      <c r="L51" s="352"/>
      <c r="M51" s="355"/>
      <c r="N51" s="361"/>
      <c r="O51" s="123">
        <v>5</v>
      </c>
      <c r="P51" s="124"/>
      <c r="Q51" s="125" t="str">
        <f t="shared" si="19"/>
        <v/>
      </c>
      <c r="R51" s="126"/>
      <c r="S51" s="126"/>
      <c r="T51" s="127" t="str">
        <f t="shared" si="16"/>
        <v/>
      </c>
      <c r="U51" s="126"/>
      <c r="V51" s="126"/>
      <c r="W51" s="126"/>
      <c r="X51" s="137" t="str">
        <f t="shared" si="20"/>
        <v/>
      </c>
      <c r="Y51" s="129" t="str">
        <f>IFERROR(IF(X51="","",IF(X51&lt;=0.2,"Muy Baja",IF(X51&lt;=0.4,"Baja",IF(X51&lt;=0.6,"Media",IF(X51&lt;=0.8,"Alta","Muy Alta"))))),"")</f>
        <v/>
      </c>
      <c r="Z51" s="130" t="str">
        <f t="shared" si="17"/>
        <v/>
      </c>
      <c r="AA51" s="129" t="str">
        <f t="shared" si="3"/>
        <v/>
      </c>
      <c r="AB51" s="130" t="str">
        <f t="shared" si="21"/>
        <v/>
      </c>
      <c r="AC51" s="131" t="str">
        <f t="shared" ref="AC51:AC52" si="22">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27" hidden="1" customHeight="1" x14ac:dyDescent="0.3">
      <c r="A52" s="347"/>
      <c r="B52" s="251"/>
      <c r="C52" s="251"/>
      <c r="D52" s="251"/>
      <c r="E52" s="350"/>
      <c r="F52" s="251"/>
      <c r="G52" s="254"/>
      <c r="H52" s="353"/>
      <c r="I52" s="356"/>
      <c r="J52" s="359"/>
      <c r="K52" s="356">
        <f t="shared" si="15"/>
        <v>0</v>
      </c>
      <c r="L52" s="353"/>
      <c r="M52" s="356"/>
      <c r="N52" s="362"/>
      <c r="O52" s="123">
        <v>6</v>
      </c>
      <c r="P52" s="124"/>
      <c r="Q52" s="125" t="str">
        <f t="shared" si="19"/>
        <v/>
      </c>
      <c r="R52" s="126"/>
      <c r="S52" s="126"/>
      <c r="T52" s="127" t="str">
        <f t="shared" si="16"/>
        <v/>
      </c>
      <c r="U52" s="126"/>
      <c r="V52" s="126"/>
      <c r="W52" s="126"/>
      <c r="X52" s="128" t="str">
        <f t="shared" si="20"/>
        <v/>
      </c>
      <c r="Y52" s="129" t="str">
        <f t="shared" si="1"/>
        <v/>
      </c>
      <c r="Z52" s="130" t="str">
        <f t="shared" si="17"/>
        <v/>
      </c>
      <c r="AA52" s="129" t="str">
        <f t="shared" si="3"/>
        <v/>
      </c>
      <c r="AB52" s="130" t="str">
        <f t="shared" si="21"/>
        <v/>
      </c>
      <c r="AC52" s="131" t="str">
        <f t="shared" si="22"/>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27" hidden="1" customHeight="1" x14ac:dyDescent="0.3">
      <c r="A53" s="345">
        <v>5</v>
      </c>
      <c r="B53" s="249"/>
      <c r="C53" s="249"/>
      <c r="D53" s="249"/>
      <c r="E53" s="348"/>
      <c r="F53" s="249"/>
      <c r="G53" s="252"/>
      <c r="H53" s="351" t="str">
        <f>IF(G53&lt;=0,"",IF(G53&lt;=2,"Muy Baja",IF(G53&lt;=24,"Baja",IF(G53&lt;=500,"Media",IF(G53&lt;=5000,"Alta","Muy Alta")))))</f>
        <v/>
      </c>
      <c r="I53" s="354" t="str">
        <f>IF(H53="","",IF(H53="Muy Baja",0.2,IF(H53="Baja",0.4,IF(H53="Media",0.6,IF(H53="Alta",0.8,IF(H53="Muy Alta",1,))))))</f>
        <v/>
      </c>
      <c r="J53" s="357"/>
      <c r="K53" s="354">
        <f>IF(NOT(ISERROR(MATCH(J53,'Tabla Impacto'!$B$221:$B$223,0))),'Tabla Impacto'!$F$223&amp;"Por favor no seleccionar los criterios de impacto(Afectación Económica o presupuestal y Pérdida Reputacional)",J53)</f>
        <v>0</v>
      </c>
      <c r="L53" s="351" t="str">
        <f>IF(OR(K53='Tabla Impacto'!$C$11,K53='Tabla Impacto'!$D$11),"Leve",IF(OR(K53='Tabla Impacto'!$C$12,K53='Tabla Impacto'!$D$12),"Menor",IF(OR(K53='Tabla Impacto'!$C$13,K53='Tabla Impacto'!$D$13),"Moderado",IF(OR(K53='Tabla Impacto'!$C$14,K53='Tabla Impacto'!$D$14),"Mayor",IF(OR(K53='Tabla Impacto'!$C$15,K53='Tabla Impacto'!$D$15),"Catastrófico","")))))</f>
        <v/>
      </c>
      <c r="M53" s="354" t="str">
        <f>IF(L53="","",IF(L53="Leve",0.2,IF(L53="Menor",0.4,IF(L53="Moderado",0.6,IF(L53="Mayor",0.8,IF(L53="Catastrófico",1,))))))</f>
        <v/>
      </c>
      <c r="N53" s="360"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23">
        <v>1</v>
      </c>
      <c r="P53" s="124"/>
      <c r="Q53" s="125" t="str">
        <f>IF(OR(R53="Preventivo",R53="Detectivo"),"Probabilidad",IF(R53="Correctivo","Impacto",""))</f>
        <v/>
      </c>
      <c r="R53" s="126"/>
      <c r="S53" s="126"/>
      <c r="T53" s="127" t="str">
        <f>IF(AND(R53="Preventivo",S53="Automático"),"50%",IF(AND(R53="Preventivo",S53="Manual"),"40%",IF(AND(R53="Detectivo",S53="Automático"),"40%",IF(AND(R53="Detectivo",S53="Manual"),"30%",IF(AND(R53="Correctivo",S53="Automático"),"35%",IF(AND(R53="Correctivo",S53="Manual"),"25%",""))))))</f>
        <v/>
      </c>
      <c r="U53" s="126"/>
      <c r="V53" s="126"/>
      <c r="W53" s="126"/>
      <c r="X53" s="128" t="str">
        <f>IFERROR(IF(Q53="Probabilidad",(I53-(+I53*T53)),IF(Q53="Impacto",I53,"")),"")</f>
        <v/>
      </c>
      <c r="Y53" s="129" t="str">
        <f>IFERROR(IF(X53="","",IF(X53&lt;=0.2,"Muy Baja",IF(X53&lt;=0.4,"Baja",IF(X53&lt;=0.6,"Media",IF(X53&lt;=0.8,"Alta","Muy Alta"))))),"")</f>
        <v/>
      </c>
      <c r="Z53" s="130" t="str">
        <f>+X53</f>
        <v/>
      </c>
      <c r="AA53" s="129" t="str">
        <f>IFERROR(IF(AB53="","",IF(AB53&lt;=0.2,"Leve",IF(AB53&lt;=0.4,"Menor",IF(AB53&lt;=0.6,"Moderado",IF(AB53&lt;=0.8,"Mayor","Catastrófico"))))),"")</f>
        <v/>
      </c>
      <c r="AB53" s="130" t="str">
        <f>IFERROR(IF(Q53="Impacto",(M53-(+M53*T53)),IF(Q53="Probabilidad",M53,"")),"")</f>
        <v/>
      </c>
      <c r="AC53" s="131"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27" hidden="1" customHeight="1" x14ac:dyDescent="0.3">
      <c r="A54" s="346"/>
      <c r="B54" s="250"/>
      <c r="C54" s="250"/>
      <c r="D54" s="250"/>
      <c r="E54" s="349"/>
      <c r="F54" s="250"/>
      <c r="G54" s="253"/>
      <c r="H54" s="352"/>
      <c r="I54" s="355"/>
      <c r="J54" s="358"/>
      <c r="K54" s="355">
        <f t="shared" ref="K54:K58" si="23">IF(NOT(ISERROR(MATCH(J54,_xlfn.ANCHORARRAY(E65),0))),I67&amp;"Por favor no seleccionar los criterios de impacto",J54)</f>
        <v>0</v>
      </c>
      <c r="L54" s="352"/>
      <c r="M54" s="355"/>
      <c r="N54" s="361"/>
      <c r="O54" s="123">
        <v>2</v>
      </c>
      <c r="P54" s="124"/>
      <c r="Q54" s="125" t="str">
        <f>IF(OR(R54="Preventivo",R54="Detectivo"),"Probabilidad",IF(R54="Correctivo","Impacto",""))</f>
        <v/>
      </c>
      <c r="R54" s="126"/>
      <c r="S54" s="126"/>
      <c r="T54" s="127" t="str">
        <f t="shared" ref="T54:T58" si="24">IF(AND(R54="Preventivo",S54="Automático"),"50%",IF(AND(R54="Preventivo",S54="Manual"),"40%",IF(AND(R54="Detectivo",S54="Automático"),"40%",IF(AND(R54="Detectivo",S54="Manual"),"30%",IF(AND(R54="Correctivo",S54="Automático"),"35%",IF(AND(R54="Correctivo",S54="Manual"),"25%",""))))))</f>
        <v/>
      </c>
      <c r="U54" s="126"/>
      <c r="V54" s="126"/>
      <c r="W54" s="126"/>
      <c r="X54" s="128" t="str">
        <f>IFERROR(IF(AND(Q53="Probabilidad",Q54="Probabilidad"),(Z53-(+Z53*T54)),IF(Q54="Probabilidad",(I53-(+I53*T54)),IF(Q54="Impacto",Z53,""))),"")</f>
        <v/>
      </c>
      <c r="Y54" s="129" t="str">
        <f t="shared" si="1"/>
        <v/>
      </c>
      <c r="Z54" s="130" t="str">
        <f t="shared" ref="Z54:Z58" si="25">+X54</f>
        <v/>
      </c>
      <c r="AA54" s="129" t="str">
        <f t="shared" si="3"/>
        <v/>
      </c>
      <c r="AB54" s="130" t="str">
        <f>IFERROR(IF(AND(Q53="Impacto",Q54="Impacto"),(AB53-(+AB53*T54)),IF(Q54="Impacto",(M53-(+M53*T54)),IF(Q54="Probabilidad",AB53,""))),"")</f>
        <v/>
      </c>
      <c r="AC54" s="131" t="str">
        <f t="shared" ref="AC54:AC55" si="26">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27" hidden="1" customHeight="1" x14ac:dyDescent="0.3">
      <c r="A55" s="346"/>
      <c r="B55" s="250"/>
      <c r="C55" s="250"/>
      <c r="D55" s="250"/>
      <c r="E55" s="349"/>
      <c r="F55" s="250"/>
      <c r="G55" s="253"/>
      <c r="H55" s="352"/>
      <c r="I55" s="355"/>
      <c r="J55" s="358"/>
      <c r="K55" s="355">
        <f t="shared" si="23"/>
        <v>0</v>
      </c>
      <c r="L55" s="352"/>
      <c r="M55" s="355"/>
      <c r="N55" s="361"/>
      <c r="O55" s="123">
        <v>3</v>
      </c>
      <c r="P55" s="136"/>
      <c r="Q55" s="125" t="str">
        <f>IF(OR(R55="Preventivo",R55="Detectivo"),"Probabilidad",IF(R55="Correctivo","Impacto",""))</f>
        <v/>
      </c>
      <c r="R55" s="126"/>
      <c r="S55" s="126"/>
      <c r="T55" s="127" t="str">
        <f t="shared" si="24"/>
        <v/>
      </c>
      <c r="U55" s="126"/>
      <c r="V55" s="126"/>
      <c r="W55" s="126"/>
      <c r="X55" s="128" t="str">
        <f>IFERROR(IF(AND(Q54="Probabilidad",Q55="Probabilidad"),(Z54-(+Z54*T55)),IF(AND(Q54="Impacto",Q55="Probabilidad"),(Z53-(+Z53*T55)),IF(Q55="Impacto",Z54,""))),"")</f>
        <v/>
      </c>
      <c r="Y55" s="129" t="str">
        <f t="shared" si="1"/>
        <v/>
      </c>
      <c r="Z55" s="130" t="str">
        <f t="shared" si="25"/>
        <v/>
      </c>
      <c r="AA55" s="129" t="str">
        <f t="shared" si="3"/>
        <v/>
      </c>
      <c r="AB55" s="130" t="str">
        <f>IFERROR(IF(AND(Q54="Impacto",Q55="Impacto"),(AB54-(+AB54*T55)),IF(AND(Q54="Probabilidad",Q55="Impacto"),(AB53-(+AB53*T55)),IF(Q55="Probabilidad",AB54,""))),"")</f>
        <v/>
      </c>
      <c r="AC55" s="131" t="str">
        <f t="shared" si="26"/>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27" hidden="1" customHeight="1" x14ac:dyDescent="0.3">
      <c r="A56" s="346"/>
      <c r="B56" s="250"/>
      <c r="C56" s="250"/>
      <c r="D56" s="250"/>
      <c r="E56" s="349"/>
      <c r="F56" s="250"/>
      <c r="G56" s="253"/>
      <c r="H56" s="352"/>
      <c r="I56" s="355"/>
      <c r="J56" s="358"/>
      <c r="K56" s="355">
        <f t="shared" si="23"/>
        <v>0</v>
      </c>
      <c r="L56" s="352"/>
      <c r="M56" s="355"/>
      <c r="N56" s="361"/>
      <c r="O56" s="123">
        <v>4</v>
      </c>
      <c r="P56" s="124"/>
      <c r="Q56" s="125" t="str">
        <f t="shared" ref="Q56:Q58" si="27">IF(OR(R56="Preventivo",R56="Detectivo"),"Probabilidad",IF(R56="Correctivo","Impacto",""))</f>
        <v/>
      </c>
      <c r="R56" s="126"/>
      <c r="S56" s="126"/>
      <c r="T56" s="127" t="str">
        <f t="shared" si="24"/>
        <v/>
      </c>
      <c r="U56" s="126"/>
      <c r="V56" s="126"/>
      <c r="W56" s="126"/>
      <c r="X56" s="128" t="str">
        <f t="shared" ref="X56:X58" si="28">IFERROR(IF(AND(Q55="Probabilidad",Q56="Probabilidad"),(Z55-(+Z55*T56)),IF(AND(Q55="Impacto",Q56="Probabilidad"),(Z54-(+Z54*T56)),IF(Q56="Impacto",Z55,""))),"")</f>
        <v/>
      </c>
      <c r="Y56" s="129" t="str">
        <f t="shared" si="1"/>
        <v/>
      </c>
      <c r="Z56" s="130" t="str">
        <f t="shared" si="25"/>
        <v/>
      </c>
      <c r="AA56" s="129" t="str">
        <f t="shared" si="3"/>
        <v/>
      </c>
      <c r="AB56" s="130" t="str">
        <f t="shared" ref="AB56:AB58" si="29">IFERROR(IF(AND(Q55="Impacto",Q56="Impacto"),(AB55-(+AB55*T56)),IF(AND(Q55="Probabilidad",Q56="Impacto"),(AB54-(+AB54*T56)),IF(Q56="Probabilidad",AB55,""))),"")</f>
        <v/>
      </c>
      <c r="AC56" s="131"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27" hidden="1" customHeight="1" x14ac:dyDescent="0.3">
      <c r="A57" s="346"/>
      <c r="B57" s="250"/>
      <c r="C57" s="250"/>
      <c r="D57" s="250"/>
      <c r="E57" s="349"/>
      <c r="F57" s="250"/>
      <c r="G57" s="253"/>
      <c r="H57" s="352"/>
      <c r="I57" s="355"/>
      <c r="J57" s="358"/>
      <c r="K57" s="355">
        <f t="shared" si="23"/>
        <v>0</v>
      </c>
      <c r="L57" s="352"/>
      <c r="M57" s="355"/>
      <c r="N57" s="361"/>
      <c r="O57" s="123">
        <v>5</v>
      </c>
      <c r="P57" s="124"/>
      <c r="Q57" s="125" t="str">
        <f t="shared" si="27"/>
        <v/>
      </c>
      <c r="R57" s="126"/>
      <c r="S57" s="126"/>
      <c r="T57" s="127" t="str">
        <f t="shared" si="24"/>
        <v/>
      </c>
      <c r="U57" s="126"/>
      <c r="V57" s="126"/>
      <c r="W57" s="126"/>
      <c r="X57" s="128" t="str">
        <f t="shared" si="28"/>
        <v/>
      </c>
      <c r="Y57" s="129" t="str">
        <f t="shared" si="1"/>
        <v/>
      </c>
      <c r="Z57" s="130" t="str">
        <f t="shared" si="25"/>
        <v/>
      </c>
      <c r="AA57" s="129" t="str">
        <f t="shared" si="3"/>
        <v/>
      </c>
      <c r="AB57" s="130" t="str">
        <f t="shared" si="29"/>
        <v/>
      </c>
      <c r="AC57" s="131" t="str">
        <f t="shared" ref="AC57:AC58" si="30">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27" hidden="1" customHeight="1" x14ac:dyDescent="0.3">
      <c r="A58" s="347"/>
      <c r="B58" s="251"/>
      <c r="C58" s="251"/>
      <c r="D58" s="251"/>
      <c r="E58" s="350"/>
      <c r="F58" s="251"/>
      <c r="G58" s="254"/>
      <c r="H58" s="353"/>
      <c r="I58" s="356"/>
      <c r="J58" s="359"/>
      <c r="K58" s="356">
        <f t="shared" si="23"/>
        <v>0</v>
      </c>
      <c r="L58" s="353"/>
      <c r="M58" s="356"/>
      <c r="N58" s="362"/>
      <c r="O58" s="123">
        <v>6</v>
      </c>
      <c r="P58" s="124"/>
      <c r="Q58" s="125" t="str">
        <f t="shared" si="27"/>
        <v/>
      </c>
      <c r="R58" s="126"/>
      <c r="S58" s="126"/>
      <c r="T58" s="127" t="str">
        <f t="shared" si="24"/>
        <v/>
      </c>
      <c r="U58" s="126"/>
      <c r="V58" s="126"/>
      <c r="W58" s="126"/>
      <c r="X58" s="128" t="str">
        <f t="shared" si="28"/>
        <v/>
      </c>
      <c r="Y58" s="129" t="str">
        <f t="shared" si="1"/>
        <v/>
      </c>
      <c r="Z58" s="130" t="str">
        <f t="shared" si="25"/>
        <v/>
      </c>
      <c r="AA58" s="129" t="str">
        <f t="shared" si="3"/>
        <v/>
      </c>
      <c r="AB58" s="130" t="str">
        <f t="shared" si="29"/>
        <v/>
      </c>
      <c r="AC58" s="131" t="str">
        <f t="shared" si="30"/>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27" hidden="1" customHeight="1" x14ac:dyDescent="0.3">
      <c r="A59" s="345">
        <v>6</v>
      </c>
      <c r="B59" s="249"/>
      <c r="C59" s="249"/>
      <c r="D59" s="249"/>
      <c r="E59" s="348"/>
      <c r="F59" s="249"/>
      <c r="G59" s="252"/>
      <c r="H59" s="351" t="str">
        <f>IF(G59&lt;=0,"",IF(G59&lt;=2,"Muy Baja",IF(G59&lt;=24,"Baja",IF(G59&lt;=500,"Media",IF(G59&lt;=5000,"Alta","Muy Alta")))))</f>
        <v/>
      </c>
      <c r="I59" s="354" t="str">
        <f>IF(H59="","",IF(H59="Muy Baja",0.2,IF(H59="Baja",0.4,IF(H59="Media",0.6,IF(H59="Alta",0.8,IF(H59="Muy Alta",1,))))))</f>
        <v/>
      </c>
      <c r="J59" s="357"/>
      <c r="K59" s="354">
        <f>IF(NOT(ISERROR(MATCH(J59,'Tabla Impacto'!$B$221:$B$223,0))),'Tabla Impacto'!$F$223&amp;"Por favor no seleccionar los criterios de impacto(Afectación Económica o presupuestal y Pérdida Reputacional)",J59)</f>
        <v>0</v>
      </c>
      <c r="L59" s="351" t="str">
        <f>IF(OR(K59='Tabla Impacto'!$C$11,K59='Tabla Impacto'!$D$11),"Leve",IF(OR(K59='Tabla Impacto'!$C$12,K59='Tabla Impacto'!$D$12),"Menor",IF(OR(K59='Tabla Impacto'!$C$13,K59='Tabla Impacto'!$D$13),"Moderado",IF(OR(K59='Tabla Impacto'!$C$14,K59='Tabla Impacto'!$D$14),"Mayor",IF(OR(K59='Tabla Impacto'!$C$15,K59='Tabla Impacto'!$D$15),"Catastrófico","")))))</f>
        <v/>
      </c>
      <c r="M59" s="354" t="str">
        <f>IF(L59="","",IF(L59="Leve",0.2,IF(L59="Menor",0.4,IF(L59="Moderado",0.6,IF(L59="Mayor",0.8,IF(L59="Catastrófico",1,))))))</f>
        <v/>
      </c>
      <c r="N59" s="360"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23">
        <v>1</v>
      </c>
      <c r="P59" s="124"/>
      <c r="Q59" s="125" t="str">
        <f>IF(OR(R59="Preventivo",R59="Detectivo"),"Probabilidad",IF(R59="Correctivo","Impacto",""))</f>
        <v/>
      </c>
      <c r="R59" s="126"/>
      <c r="S59" s="126"/>
      <c r="T59" s="127" t="str">
        <f>IF(AND(R59="Preventivo",S59="Automático"),"50%",IF(AND(R59="Preventivo",S59="Manual"),"40%",IF(AND(R59="Detectivo",S59="Automático"),"40%",IF(AND(R59="Detectivo",S59="Manual"),"30%",IF(AND(R59="Correctivo",S59="Automático"),"35%",IF(AND(R59="Correctivo",S59="Manual"),"25%",""))))))</f>
        <v/>
      </c>
      <c r="U59" s="126"/>
      <c r="V59" s="126"/>
      <c r="W59" s="126"/>
      <c r="X59" s="128" t="str">
        <f>IFERROR(IF(Q59="Probabilidad",(I59-(+I59*T59)),IF(Q59="Impacto",I59,"")),"")</f>
        <v/>
      </c>
      <c r="Y59" s="129" t="str">
        <f>IFERROR(IF(X59="","",IF(X59&lt;=0.2,"Muy Baja",IF(X59&lt;=0.4,"Baja",IF(X59&lt;=0.6,"Media",IF(X59&lt;=0.8,"Alta","Muy Alta"))))),"")</f>
        <v/>
      </c>
      <c r="Z59" s="130" t="str">
        <f>+X59</f>
        <v/>
      </c>
      <c r="AA59" s="129" t="str">
        <f>IFERROR(IF(AB59="","",IF(AB59&lt;=0.2,"Leve",IF(AB59&lt;=0.4,"Menor",IF(AB59&lt;=0.6,"Moderado",IF(AB59&lt;=0.8,"Mayor","Catastrófico"))))),"")</f>
        <v/>
      </c>
      <c r="AB59" s="130" t="str">
        <f>IFERROR(IF(Q59="Impacto",(M59-(+M59*T59)),IF(Q59="Probabilidad",M59,"")),"")</f>
        <v/>
      </c>
      <c r="AC59" s="131"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27" hidden="1" customHeight="1" x14ac:dyDescent="0.3">
      <c r="A60" s="346"/>
      <c r="B60" s="250"/>
      <c r="C60" s="250"/>
      <c r="D60" s="250"/>
      <c r="E60" s="349"/>
      <c r="F60" s="250"/>
      <c r="G60" s="253"/>
      <c r="H60" s="352"/>
      <c r="I60" s="355"/>
      <c r="J60" s="358"/>
      <c r="K60" s="355">
        <f t="shared" ref="K60:K64" si="31">IF(NOT(ISERROR(MATCH(J60,_xlfn.ANCHORARRAY(E71),0))),I73&amp;"Por favor no seleccionar los criterios de impacto",J60)</f>
        <v>0</v>
      </c>
      <c r="L60" s="352"/>
      <c r="M60" s="355"/>
      <c r="N60" s="361"/>
      <c r="O60" s="123">
        <v>2</v>
      </c>
      <c r="P60" s="124"/>
      <c r="Q60" s="125" t="str">
        <f>IF(OR(R60="Preventivo",R60="Detectivo"),"Probabilidad",IF(R60="Correctivo","Impacto",""))</f>
        <v/>
      </c>
      <c r="R60" s="126"/>
      <c r="S60" s="126"/>
      <c r="T60" s="127" t="str">
        <f t="shared" ref="T60:T64" si="32">IF(AND(R60="Preventivo",S60="Automático"),"50%",IF(AND(R60="Preventivo",S60="Manual"),"40%",IF(AND(R60="Detectivo",S60="Automático"),"40%",IF(AND(R60="Detectivo",S60="Manual"),"30%",IF(AND(R60="Correctivo",S60="Automático"),"35%",IF(AND(R60="Correctivo",S60="Manual"),"25%",""))))))</f>
        <v/>
      </c>
      <c r="U60" s="126"/>
      <c r="V60" s="126"/>
      <c r="W60" s="126"/>
      <c r="X60" s="128" t="str">
        <f>IFERROR(IF(AND(Q59="Probabilidad",Q60="Probabilidad"),(Z59-(+Z59*T60)),IF(Q60="Probabilidad",(I59-(+I59*T60)),IF(Q60="Impacto",Z59,""))),"")</f>
        <v/>
      </c>
      <c r="Y60" s="129" t="str">
        <f t="shared" si="1"/>
        <v/>
      </c>
      <c r="Z60" s="130" t="str">
        <f t="shared" ref="Z60:Z64" si="33">+X60</f>
        <v/>
      </c>
      <c r="AA60" s="129" t="str">
        <f t="shared" si="3"/>
        <v/>
      </c>
      <c r="AB60" s="130" t="str">
        <f>IFERROR(IF(AND(Q59="Impacto",Q60="Impacto"),(AB59-(+AB59*T60)),IF(Q60="Impacto",(M59-(+M59*T60)),IF(Q60="Probabilidad",AB59,""))),"")</f>
        <v/>
      </c>
      <c r="AC60" s="131" t="str">
        <f t="shared" ref="AC60:AC61" si="34">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27" hidden="1" customHeight="1" x14ac:dyDescent="0.3">
      <c r="A61" s="346"/>
      <c r="B61" s="250"/>
      <c r="C61" s="250"/>
      <c r="D61" s="250"/>
      <c r="E61" s="349"/>
      <c r="F61" s="250"/>
      <c r="G61" s="253"/>
      <c r="H61" s="352"/>
      <c r="I61" s="355"/>
      <c r="J61" s="358"/>
      <c r="K61" s="355">
        <f t="shared" si="31"/>
        <v>0</v>
      </c>
      <c r="L61" s="352"/>
      <c r="M61" s="355"/>
      <c r="N61" s="361"/>
      <c r="O61" s="123">
        <v>3</v>
      </c>
      <c r="P61" s="136"/>
      <c r="Q61" s="125" t="str">
        <f>IF(OR(R61="Preventivo",R61="Detectivo"),"Probabilidad",IF(R61="Correctivo","Impacto",""))</f>
        <v/>
      </c>
      <c r="R61" s="126"/>
      <c r="S61" s="126"/>
      <c r="T61" s="127" t="str">
        <f t="shared" si="32"/>
        <v/>
      </c>
      <c r="U61" s="126"/>
      <c r="V61" s="126"/>
      <c r="W61" s="126"/>
      <c r="X61" s="128" t="str">
        <f>IFERROR(IF(AND(Q60="Probabilidad",Q61="Probabilidad"),(Z60-(+Z60*T61)),IF(AND(Q60="Impacto",Q61="Probabilidad"),(Z59-(+Z59*T61)),IF(Q61="Impacto",Z60,""))),"")</f>
        <v/>
      </c>
      <c r="Y61" s="129" t="str">
        <f t="shared" si="1"/>
        <v/>
      </c>
      <c r="Z61" s="130" t="str">
        <f t="shared" si="33"/>
        <v/>
      </c>
      <c r="AA61" s="129" t="str">
        <f t="shared" si="3"/>
        <v/>
      </c>
      <c r="AB61" s="130" t="str">
        <f>IFERROR(IF(AND(Q60="Impacto",Q61="Impacto"),(AB60-(+AB60*T61)),IF(AND(Q60="Probabilidad",Q61="Impacto"),(AB59-(+AB59*T61)),IF(Q61="Probabilidad",AB60,""))),"")</f>
        <v/>
      </c>
      <c r="AC61" s="131" t="str">
        <f t="shared" si="34"/>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27" hidden="1" customHeight="1" x14ac:dyDescent="0.3">
      <c r="A62" s="346"/>
      <c r="B62" s="250"/>
      <c r="C62" s="250"/>
      <c r="D62" s="250"/>
      <c r="E62" s="349"/>
      <c r="F62" s="250"/>
      <c r="G62" s="253"/>
      <c r="H62" s="352"/>
      <c r="I62" s="355"/>
      <c r="J62" s="358"/>
      <c r="K62" s="355">
        <f t="shared" si="31"/>
        <v>0</v>
      </c>
      <c r="L62" s="352"/>
      <c r="M62" s="355"/>
      <c r="N62" s="361"/>
      <c r="O62" s="123">
        <v>4</v>
      </c>
      <c r="P62" s="124"/>
      <c r="Q62" s="125" t="str">
        <f t="shared" ref="Q62:Q64" si="35">IF(OR(R62="Preventivo",R62="Detectivo"),"Probabilidad",IF(R62="Correctivo","Impacto",""))</f>
        <v/>
      </c>
      <c r="R62" s="126"/>
      <c r="S62" s="126"/>
      <c r="T62" s="127" t="str">
        <f t="shared" si="32"/>
        <v/>
      </c>
      <c r="U62" s="126"/>
      <c r="V62" s="126"/>
      <c r="W62" s="126"/>
      <c r="X62" s="128" t="str">
        <f t="shared" ref="X62:X64" si="36">IFERROR(IF(AND(Q61="Probabilidad",Q62="Probabilidad"),(Z61-(+Z61*T62)),IF(AND(Q61="Impacto",Q62="Probabilidad"),(Z60-(+Z60*T62)),IF(Q62="Impacto",Z61,""))),"")</f>
        <v/>
      </c>
      <c r="Y62" s="129" t="str">
        <f t="shared" si="1"/>
        <v/>
      </c>
      <c r="Z62" s="130" t="str">
        <f t="shared" si="33"/>
        <v/>
      </c>
      <c r="AA62" s="129" t="str">
        <f t="shared" si="3"/>
        <v/>
      </c>
      <c r="AB62" s="130" t="str">
        <f t="shared" ref="AB62:AB64" si="37">IFERROR(IF(AND(Q61="Impacto",Q62="Impacto"),(AB61-(+AB61*T62)),IF(AND(Q61="Probabilidad",Q62="Impacto"),(AB60-(+AB60*T62)),IF(Q62="Probabilidad",AB61,""))),"")</f>
        <v/>
      </c>
      <c r="AC62" s="131"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27" hidden="1" customHeight="1" x14ac:dyDescent="0.3">
      <c r="A63" s="346"/>
      <c r="B63" s="250"/>
      <c r="C63" s="250"/>
      <c r="D63" s="250"/>
      <c r="E63" s="349"/>
      <c r="F63" s="250"/>
      <c r="G63" s="253"/>
      <c r="H63" s="352"/>
      <c r="I63" s="355"/>
      <c r="J63" s="358"/>
      <c r="K63" s="355">
        <f t="shared" si="31"/>
        <v>0</v>
      </c>
      <c r="L63" s="352"/>
      <c r="M63" s="355"/>
      <c r="N63" s="361"/>
      <c r="O63" s="123">
        <v>5</v>
      </c>
      <c r="P63" s="124"/>
      <c r="Q63" s="125" t="str">
        <f t="shared" si="35"/>
        <v/>
      </c>
      <c r="R63" s="126"/>
      <c r="S63" s="126"/>
      <c r="T63" s="127" t="str">
        <f t="shared" si="32"/>
        <v/>
      </c>
      <c r="U63" s="126"/>
      <c r="V63" s="126"/>
      <c r="W63" s="126"/>
      <c r="X63" s="128" t="str">
        <f t="shared" si="36"/>
        <v/>
      </c>
      <c r="Y63" s="129" t="str">
        <f t="shared" si="1"/>
        <v/>
      </c>
      <c r="Z63" s="130" t="str">
        <f t="shared" si="33"/>
        <v/>
      </c>
      <c r="AA63" s="129" t="str">
        <f t="shared" si="3"/>
        <v/>
      </c>
      <c r="AB63" s="130" t="str">
        <f t="shared" si="37"/>
        <v/>
      </c>
      <c r="AC63" s="131" t="str">
        <f t="shared" ref="AC63" si="38">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27" hidden="1" customHeight="1" x14ac:dyDescent="0.3">
      <c r="A64" s="347"/>
      <c r="B64" s="251"/>
      <c r="C64" s="251"/>
      <c r="D64" s="251"/>
      <c r="E64" s="350"/>
      <c r="F64" s="251"/>
      <c r="G64" s="254"/>
      <c r="H64" s="353"/>
      <c r="I64" s="356"/>
      <c r="J64" s="359"/>
      <c r="K64" s="356">
        <f t="shared" si="31"/>
        <v>0</v>
      </c>
      <c r="L64" s="353"/>
      <c r="M64" s="356"/>
      <c r="N64" s="362"/>
      <c r="O64" s="123">
        <v>6</v>
      </c>
      <c r="P64" s="124"/>
      <c r="Q64" s="125" t="str">
        <f t="shared" si="35"/>
        <v/>
      </c>
      <c r="R64" s="126"/>
      <c r="S64" s="126"/>
      <c r="T64" s="127" t="str">
        <f t="shared" si="32"/>
        <v/>
      </c>
      <c r="U64" s="126"/>
      <c r="V64" s="126"/>
      <c r="W64" s="126"/>
      <c r="X64" s="128" t="str">
        <f t="shared" si="36"/>
        <v/>
      </c>
      <c r="Y64" s="129" t="str">
        <f t="shared" si="1"/>
        <v/>
      </c>
      <c r="Z64" s="130" t="str">
        <f t="shared" si="33"/>
        <v/>
      </c>
      <c r="AA64" s="129" t="str">
        <f>IFERROR(IF(AB64="","",IF(AB64&lt;=0.2,"Leve",IF(AB64&lt;=0.4,"Menor",IF(AB64&lt;=0.6,"Moderado",IF(AB64&lt;=0.8,"Mayor","Catastrófico"))))),"")</f>
        <v/>
      </c>
      <c r="AB64" s="130" t="str">
        <f t="shared" si="37"/>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27" hidden="1" customHeight="1" x14ac:dyDescent="0.3">
      <c r="A65" s="345">
        <v>7</v>
      </c>
      <c r="B65" s="249"/>
      <c r="C65" s="249"/>
      <c r="D65" s="249"/>
      <c r="E65" s="348"/>
      <c r="F65" s="249"/>
      <c r="G65" s="252"/>
      <c r="H65" s="351" t="str">
        <f>IF(G65&lt;=0,"",IF(G65&lt;=2,"Muy Baja",IF(G65&lt;=24,"Baja",IF(G65&lt;=500,"Media",IF(G65&lt;=5000,"Alta","Muy Alta")))))</f>
        <v/>
      </c>
      <c r="I65" s="354" t="str">
        <f>IF(H65="","",IF(H65="Muy Baja",0.2,IF(H65="Baja",0.4,IF(H65="Media",0.6,IF(H65="Alta",0.8,IF(H65="Muy Alta",1,))))))</f>
        <v/>
      </c>
      <c r="J65" s="357"/>
      <c r="K65" s="354">
        <f>IF(NOT(ISERROR(MATCH(J65,'Tabla Impacto'!$B$221:$B$223,0))),'Tabla Impacto'!$F$223&amp;"Por favor no seleccionar los criterios de impacto(Afectación Económica o presupuestal y Pérdida Reputacional)",J65)</f>
        <v>0</v>
      </c>
      <c r="L65" s="351" t="str">
        <f>IF(OR(K65='Tabla Impacto'!$C$11,K65='Tabla Impacto'!$D$11),"Leve",IF(OR(K65='Tabla Impacto'!$C$12,K65='Tabla Impacto'!$D$12),"Menor",IF(OR(K65='Tabla Impacto'!$C$13,K65='Tabla Impacto'!$D$13),"Moderado",IF(OR(K65='Tabla Impacto'!$C$14,K65='Tabla Impacto'!$D$14),"Mayor",IF(OR(K65='Tabla Impacto'!$C$15,K65='Tabla Impacto'!$D$15),"Catastrófico","")))))</f>
        <v/>
      </c>
      <c r="M65" s="354" t="str">
        <f>IF(L65="","",IF(L65="Leve",0.2,IF(L65="Menor",0.4,IF(L65="Moderado",0.6,IF(L65="Mayor",0.8,IF(L65="Catastrófico",1,))))))</f>
        <v/>
      </c>
      <c r="N65" s="360" t="str">
        <f>IF(OR(AND(H65="Muy Baja",L65="Leve"),AND(H65="Muy Baja",L65="Menor"),AND(H65="Baja",L65="Leve")),"Bajo",IF(OR(AND(H65="Muy baja",L65="Moderado"),AND(H65="Baja",L65="Menor"),AND(H65="Baja",L65="Moderado"),AND(H65="Media",L65="Leve"),AND(H65="Media",L65="Menor"),AND(H65="Media",L65="Moderado"),AND(H65="Alta",L65="Leve"),AND(H65="Alta",L65="Menor")),"Moderado",IF(OR(AND(H65="Muy Baja",L65="Mayor"),AND(H65="Baja",L65="Mayor"),AND(H65="Media",L65="Mayor"),AND(H65="Alta",L65="Moderado"),AND(H65="Alta",L65="Mayor"),AND(H65="Muy Alta",L65="Leve"),AND(H65="Muy Alta",L65="Menor"),AND(H65="Muy Alta",L65="Moderado"),AND(H65="Muy Alta",L65="Mayor")),"Alto",IF(OR(AND(H65="Muy Baja",L65="Catastrófico"),AND(H65="Baja",L65="Catastrófico"),AND(H65="Media",L65="Catastrófico"),AND(H65="Alta",L65="Catastrófico"),AND(H65="Muy Alta",L65="Catastrófico")),"Extremo",""))))</f>
        <v/>
      </c>
      <c r="O65" s="123">
        <v>1</v>
      </c>
      <c r="P65" s="124"/>
      <c r="Q65" s="125" t="str">
        <f>IF(OR(R65="Preventivo",R65="Detectivo"),"Probabilidad",IF(R65="Correctivo","Impacto",""))</f>
        <v/>
      </c>
      <c r="R65" s="126"/>
      <c r="S65" s="126"/>
      <c r="T65" s="127" t="str">
        <f>IF(AND(R65="Preventivo",S65="Automático"),"50%",IF(AND(R65="Preventivo",S65="Manual"),"40%",IF(AND(R65="Detectivo",S65="Automático"),"40%",IF(AND(R65="Detectivo",S65="Manual"),"30%",IF(AND(R65="Correctivo",S65="Automático"),"35%",IF(AND(R65="Correctivo",S65="Manual"),"25%",""))))))</f>
        <v/>
      </c>
      <c r="U65" s="126"/>
      <c r="V65" s="126"/>
      <c r="W65" s="126"/>
      <c r="X65" s="128" t="str">
        <f>IFERROR(IF(Q65="Probabilidad",(I65-(+I65*T65)),IF(Q65="Impacto",I65,"")),"")</f>
        <v/>
      </c>
      <c r="Y65" s="129" t="str">
        <f>IFERROR(IF(X65="","",IF(X65&lt;=0.2,"Muy Baja",IF(X65&lt;=0.4,"Baja",IF(X65&lt;=0.6,"Media",IF(X65&lt;=0.8,"Alta","Muy Alta"))))),"")</f>
        <v/>
      </c>
      <c r="Z65" s="130" t="str">
        <f>+X65</f>
        <v/>
      </c>
      <c r="AA65" s="129" t="str">
        <f>IFERROR(IF(AB65="","",IF(AB65&lt;=0.2,"Leve",IF(AB65&lt;=0.4,"Menor",IF(AB65&lt;=0.6,"Moderado",IF(AB65&lt;=0.8,"Mayor","Catastrófico"))))),"")</f>
        <v/>
      </c>
      <c r="AB65" s="130" t="str">
        <f>IFERROR(IF(Q65="Impacto",(M65-(+M65*T65)),IF(Q65="Probabilidad",M65,"")),"")</f>
        <v/>
      </c>
      <c r="AC65" s="131"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27" hidden="1" customHeight="1" x14ac:dyDescent="0.3">
      <c r="A66" s="346"/>
      <c r="B66" s="250"/>
      <c r="C66" s="250"/>
      <c r="D66" s="250"/>
      <c r="E66" s="349"/>
      <c r="F66" s="250"/>
      <c r="G66" s="253"/>
      <c r="H66" s="352"/>
      <c r="I66" s="355"/>
      <c r="J66" s="358"/>
      <c r="K66" s="355">
        <f t="shared" ref="K66:K70" si="39">IF(NOT(ISERROR(MATCH(J66,_xlfn.ANCHORARRAY(E77),0))),I79&amp;"Por favor no seleccionar los criterios de impacto",J66)</f>
        <v>0</v>
      </c>
      <c r="L66" s="352"/>
      <c r="M66" s="355"/>
      <c r="N66" s="361"/>
      <c r="O66" s="123">
        <v>2</v>
      </c>
      <c r="P66" s="124"/>
      <c r="Q66" s="125" t="str">
        <f>IF(OR(R66="Preventivo",R66="Detectivo"),"Probabilidad",IF(R66="Correctivo","Impacto",""))</f>
        <v/>
      </c>
      <c r="R66" s="126"/>
      <c r="S66" s="126"/>
      <c r="T66" s="127" t="str">
        <f t="shared" ref="T66:T70" si="40">IF(AND(R66="Preventivo",S66="Automático"),"50%",IF(AND(R66="Preventivo",S66="Manual"),"40%",IF(AND(R66="Detectivo",S66="Automático"),"40%",IF(AND(R66="Detectivo",S66="Manual"),"30%",IF(AND(R66="Correctivo",S66="Automático"),"35%",IF(AND(R66="Correctivo",S66="Manual"),"25%",""))))))</f>
        <v/>
      </c>
      <c r="U66" s="126"/>
      <c r="V66" s="126"/>
      <c r="W66" s="126"/>
      <c r="X66" s="128" t="str">
        <f>IFERROR(IF(AND(Q65="Probabilidad",Q66="Probabilidad"),(Z65-(+Z65*T66)),IF(Q66="Probabilidad",(I65-(+I65*T66)),IF(Q66="Impacto",Z65,""))),"")</f>
        <v/>
      </c>
      <c r="Y66" s="129" t="str">
        <f t="shared" si="1"/>
        <v/>
      </c>
      <c r="Z66" s="130" t="str">
        <f t="shared" ref="Z66:Z70" si="41">+X66</f>
        <v/>
      </c>
      <c r="AA66" s="129" t="str">
        <f t="shared" si="3"/>
        <v/>
      </c>
      <c r="AB66" s="130" t="str">
        <f>IFERROR(IF(AND(Q65="Impacto",Q66="Impacto"),(AB65-(+AB65*T66)),IF(Q66="Impacto",(M65-(+M65*T66)),IF(Q66="Probabilidad",AB65,""))),"")</f>
        <v/>
      </c>
      <c r="AC66" s="131" t="str">
        <f t="shared" ref="AC66:AC67" si="42">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32"/>
      <c r="AE66" s="133"/>
      <c r="AF66" s="134"/>
      <c r="AG66" s="135"/>
      <c r="AH66" s="135"/>
      <c r="AI66" s="133"/>
      <c r="AJ66" s="134"/>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27" hidden="1" customHeight="1" x14ac:dyDescent="0.3">
      <c r="A67" s="346"/>
      <c r="B67" s="250"/>
      <c r="C67" s="250"/>
      <c r="D67" s="250"/>
      <c r="E67" s="349"/>
      <c r="F67" s="250"/>
      <c r="G67" s="253"/>
      <c r="H67" s="352"/>
      <c r="I67" s="355"/>
      <c r="J67" s="358"/>
      <c r="K67" s="355">
        <f t="shared" si="39"/>
        <v>0</v>
      </c>
      <c r="L67" s="352"/>
      <c r="M67" s="355"/>
      <c r="N67" s="361"/>
      <c r="O67" s="123">
        <v>3</v>
      </c>
      <c r="P67" s="136"/>
      <c r="Q67" s="125" t="str">
        <f>IF(OR(R67="Preventivo",R67="Detectivo"),"Probabilidad",IF(R67="Correctivo","Impacto",""))</f>
        <v/>
      </c>
      <c r="R67" s="126"/>
      <c r="S67" s="126"/>
      <c r="T67" s="127" t="str">
        <f t="shared" si="40"/>
        <v/>
      </c>
      <c r="U67" s="126"/>
      <c r="V67" s="126"/>
      <c r="W67" s="126"/>
      <c r="X67" s="128" t="str">
        <f>IFERROR(IF(AND(Q66="Probabilidad",Q67="Probabilidad"),(Z66-(+Z66*T67)),IF(AND(Q66="Impacto",Q67="Probabilidad"),(Z65-(+Z65*T67)),IF(Q67="Impacto",Z66,""))),"")</f>
        <v/>
      </c>
      <c r="Y67" s="129" t="str">
        <f t="shared" si="1"/>
        <v/>
      </c>
      <c r="Z67" s="130" t="str">
        <f t="shared" si="41"/>
        <v/>
      </c>
      <c r="AA67" s="129" t="str">
        <f t="shared" si="3"/>
        <v/>
      </c>
      <c r="AB67" s="130" t="str">
        <f>IFERROR(IF(AND(Q66="Impacto",Q67="Impacto"),(AB66-(+AB66*T67)),IF(AND(Q66="Probabilidad",Q67="Impacto"),(AB65-(+AB65*T67)),IF(Q67="Probabilidad",AB66,""))),"")</f>
        <v/>
      </c>
      <c r="AC67" s="131" t="str">
        <f t="shared" si="42"/>
        <v/>
      </c>
      <c r="AD67" s="132"/>
      <c r="AE67" s="133"/>
      <c r="AF67" s="134"/>
      <c r="AG67" s="135"/>
      <c r="AH67" s="135"/>
      <c r="AI67" s="133"/>
      <c r="AJ67" s="134"/>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27" hidden="1" customHeight="1" x14ac:dyDescent="0.3">
      <c r="A68" s="346"/>
      <c r="B68" s="250"/>
      <c r="C68" s="250"/>
      <c r="D68" s="250"/>
      <c r="E68" s="349"/>
      <c r="F68" s="250"/>
      <c r="G68" s="253"/>
      <c r="H68" s="352"/>
      <c r="I68" s="355"/>
      <c r="J68" s="358"/>
      <c r="K68" s="355">
        <f t="shared" si="39"/>
        <v>0</v>
      </c>
      <c r="L68" s="352"/>
      <c r="M68" s="355"/>
      <c r="N68" s="361"/>
      <c r="O68" s="123">
        <v>4</v>
      </c>
      <c r="P68" s="124"/>
      <c r="Q68" s="125" t="str">
        <f t="shared" ref="Q68:Q70" si="43">IF(OR(R68="Preventivo",R68="Detectivo"),"Probabilidad",IF(R68="Correctivo","Impacto",""))</f>
        <v/>
      </c>
      <c r="R68" s="126"/>
      <c r="S68" s="126"/>
      <c r="T68" s="127" t="str">
        <f t="shared" si="40"/>
        <v/>
      </c>
      <c r="U68" s="126"/>
      <c r="V68" s="126"/>
      <c r="W68" s="126"/>
      <c r="X68" s="128" t="str">
        <f t="shared" ref="X68:X70" si="44">IFERROR(IF(AND(Q67="Probabilidad",Q68="Probabilidad"),(Z67-(+Z67*T68)),IF(AND(Q67="Impacto",Q68="Probabilidad"),(Z66-(+Z66*T68)),IF(Q68="Impacto",Z67,""))),"")</f>
        <v/>
      </c>
      <c r="Y68" s="129" t="str">
        <f t="shared" si="1"/>
        <v/>
      </c>
      <c r="Z68" s="130" t="str">
        <f t="shared" si="41"/>
        <v/>
      </c>
      <c r="AA68" s="129" t="str">
        <f t="shared" si="3"/>
        <v/>
      </c>
      <c r="AB68" s="130" t="str">
        <f t="shared" ref="AB68:AB70" si="45">IFERROR(IF(AND(Q67="Impacto",Q68="Impacto"),(AB67-(+AB67*T68)),IF(AND(Q67="Probabilidad",Q68="Impacto"),(AB66-(+AB66*T68)),IF(Q68="Probabilidad",AB67,""))),"")</f>
        <v/>
      </c>
      <c r="AC68" s="131"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27" hidden="1" customHeight="1" x14ac:dyDescent="0.3">
      <c r="A69" s="346"/>
      <c r="B69" s="250"/>
      <c r="C69" s="250"/>
      <c r="D69" s="250"/>
      <c r="E69" s="349"/>
      <c r="F69" s="250"/>
      <c r="G69" s="253"/>
      <c r="H69" s="352"/>
      <c r="I69" s="355"/>
      <c r="J69" s="358"/>
      <c r="K69" s="355">
        <f t="shared" si="39"/>
        <v>0</v>
      </c>
      <c r="L69" s="352"/>
      <c r="M69" s="355"/>
      <c r="N69" s="361"/>
      <c r="O69" s="123">
        <v>5</v>
      </c>
      <c r="P69" s="124"/>
      <c r="Q69" s="125" t="str">
        <f t="shared" si="43"/>
        <v/>
      </c>
      <c r="R69" s="126"/>
      <c r="S69" s="126"/>
      <c r="T69" s="127" t="str">
        <f t="shared" si="40"/>
        <v/>
      </c>
      <c r="U69" s="126"/>
      <c r="V69" s="126"/>
      <c r="W69" s="126"/>
      <c r="X69" s="128" t="str">
        <f t="shared" si="44"/>
        <v/>
      </c>
      <c r="Y69" s="129" t="str">
        <f t="shared" si="1"/>
        <v/>
      </c>
      <c r="Z69" s="130" t="str">
        <f t="shared" si="41"/>
        <v/>
      </c>
      <c r="AA69" s="129" t="str">
        <f t="shared" si="3"/>
        <v/>
      </c>
      <c r="AB69" s="130" t="str">
        <f t="shared" si="45"/>
        <v/>
      </c>
      <c r="AC69" s="131" t="str">
        <f t="shared" ref="AC69:AC70" si="46">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32"/>
      <c r="AE69" s="133"/>
      <c r="AF69" s="134"/>
      <c r="AG69" s="135"/>
      <c r="AH69" s="135"/>
      <c r="AI69" s="133"/>
      <c r="AJ69" s="134"/>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27" hidden="1" customHeight="1" x14ac:dyDescent="0.3">
      <c r="A70" s="347"/>
      <c r="B70" s="251"/>
      <c r="C70" s="251"/>
      <c r="D70" s="251"/>
      <c r="E70" s="350"/>
      <c r="F70" s="251"/>
      <c r="G70" s="254"/>
      <c r="H70" s="353"/>
      <c r="I70" s="356"/>
      <c r="J70" s="359"/>
      <c r="K70" s="356">
        <f t="shared" si="39"/>
        <v>0</v>
      </c>
      <c r="L70" s="353"/>
      <c r="M70" s="356"/>
      <c r="N70" s="362"/>
      <c r="O70" s="123">
        <v>6</v>
      </c>
      <c r="P70" s="124"/>
      <c r="Q70" s="125" t="str">
        <f t="shared" si="43"/>
        <v/>
      </c>
      <c r="R70" s="126"/>
      <c r="S70" s="126"/>
      <c r="T70" s="127" t="str">
        <f t="shared" si="40"/>
        <v/>
      </c>
      <c r="U70" s="126"/>
      <c r="V70" s="126"/>
      <c r="W70" s="126"/>
      <c r="X70" s="128" t="str">
        <f t="shared" si="44"/>
        <v/>
      </c>
      <c r="Y70" s="129" t="str">
        <f t="shared" si="1"/>
        <v/>
      </c>
      <c r="Z70" s="130" t="str">
        <f t="shared" si="41"/>
        <v/>
      </c>
      <c r="AA70" s="129" t="str">
        <f t="shared" si="3"/>
        <v/>
      </c>
      <c r="AB70" s="130" t="str">
        <f t="shared" si="45"/>
        <v/>
      </c>
      <c r="AC70" s="131" t="str">
        <f t="shared" si="46"/>
        <v/>
      </c>
      <c r="AD70" s="132"/>
      <c r="AE70" s="133"/>
      <c r="AF70" s="134"/>
      <c r="AG70" s="135"/>
      <c r="AH70" s="135"/>
      <c r="AI70" s="133"/>
      <c r="AJ70" s="134"/>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27" hidden="1" customHeight="1" x14ac:dyDescent="0.3">
      <c r="A71" s="345">
        <v>8</v>
      </c>
      <c r="B71" s="249"/>
      <c r="C71" s="249"/>
      <c r="D71" s="249"/>
      <c r="E71" s="348"/>
      <c r="F71" s="249"/>
      <c r="G71" s="252"/>
      <c r="H71" s="351" t="str">
        <f>IF(G71&lt;=0,"",IF(G71&lt;=2,"Muy Baja",IF(G71&lt;=24,"Baja",IF(G71&lt;=500,"Media",IF(G71&lt;=5000,"Alta","Muy Alta")))))</f>
        <v/>
      </c>
      <c r="I71" s="354" t="str">
        <f>IF(H71="","",IF(H71="Muy Baja",0.2,IF(H71="Baja",0.4,IF(H71="Media",0.6,IF(H71="Alta",0.8,IF(H71="Muy Alta",1,))))))</f>
        <v/>
      </c>
      <c r="J71" s="357"/>
      <c r="K71" s="354">
        <f>IF(NOT(ISERROR(MATCH(J71,'Tabla Impacto'!$B$221:$B$223,0))),'Tabla Impacto'!$F$223&amp;"Por favor no seleccionar los criterios de impacto(Afectación Económica o presupuestal y Pérdida Reputacional)",J71)</f>
        <v>0</v>
      </c>
      <c r="L71" s="351" t="str">
        <f>IF(OR(K71='Tabla Impacto'!$C$11,K71='Tabla Impacto'!$D$11),"Leve",IF(OR(K71='Tabla Impacto'!$C$12,K71='Tabla Impacto'!$D$12),"Menor",IF(OR(K71='Tabla Impacto'!$C$13,K71='Tabla Impacto'!$D$13),"Moderado",IF(OR(K71='Tabla Impacto'!$C$14,K71='Tabla Impacto'!$D$14),"Mayor",IF(OR(K71='Tabla Impacto'!$C$15,K71='Tabla Impacto'!$D$15),"Catastrófico","")))))</f>
        <v/>
      </c>
      <c r="M71" s="354" t="str">
        <f>IF(L71="","",IF(L71="Leve",0.2,IF(L71="Menor",0.4,IF(L71="Moderado",0.6,IF(L71="Mayor",0.8,IF(L71="Catastrófico",1,))))))</f>
        <v/>
      </c>
      <c r="N71" s="360"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
      </c>
      <c r="O71" s="123">
        <v>1</v>
      </c>
      <c r="P71" s="124"/>
      <c r="Q71" s="125" t="str">
        <f>IF(OR(R71="Preventivo",R71="Detectivo"),"Probabilidad",IF(R71="Correctivo","Impacto",""))</f>
        <v/>
      </c>
      <c r="R71" s="126"/>
      <c r="S71" s="126"/>
      <c r="T71" s="127" t="str">
        <f>IF(AND(R71="Preventivo",S71="Automático"),"50%",IF(AND(R71="Preventivo",S71="Manual"),"40%",IF(AND(R71="Detectivo",S71="Automático"),"40%",IF(AND(R71="Detectivo",S71="Manual"),"30%",IF(AND(R71="Correctivo",S71="Automático"),"35%",IF(AND(R71="Correctivo",S71="Manual"),"25%",""))))))</f>
        <v/>
      </c>
      <c r="U71" s="126"/>
      <c r="V71" s="126"/>
      <c r="W71" s="126"/>
      <c r="X71" s="128" t="str">
        <f>IFERROR(IF(Q71="Probabilidad",(I71-(+I71*T71)),IF(Q71="Impacto",I71,"")),"")</f>
        <v/>
      </c>
      <c r="Y71" s="129" t="str">
        <f>IFERROR(IF(X71="","",IF(X71&lt;=0.2,"Muy Baja",IF(X71&lt;=0.4,"Baja",IF(X71&lt;=0.6,"Media",IF(X71&lt;=0.8,"Alta","Muy Alta"))))),"")</f>
        <v/>
      </c>
      <c r="Z71" s="130" t="str">
        <f>+X71</f>
        <v/>
      </c>
      <c r="AA71" s="129" t="str">
        <f>IFERROR(IF(AB71="","",IF(AB71&lt;=0.2,"Leve",IF(AB71&lt;=0.4,"Menor",IF(AB71&lt;=0.6,"Moderado",IF(AB71&lt;=0.8,"Mayor","Catastrófico"))))),"")</f>
        <v/>
      </c>
      <c r="AB71" s="130" t="str">
        <f>IFERROR(IF(Q71="Impacto",(M71-(+M71*T71)),IF(Q71="Probabilidad",M71,"")),"")</f>
        <v/>
      </c>
      <c r="AC71" s="131"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32"/>
      <c r="AE71" s="133"/>
      <c r="AF71" s="134"/>
      <c r="AG71" s="135"/>
      <c r="AH71" s="135"/>
      <c r="AI71" s="133"/>
      <c r="AJ71" s="134"/>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27" hidden="1" customHeight="1" x14ac:dyDescent="0.3">
      <c r="A72" s="346"/>
      <c r="B72" s="250"/>
      <c r="C72" s="250"/>
      <c r="D72" s="250"/>
      <c r="E72" s="349"/>
      <c r="F72" s="250"/>
      <c r="G72" s="253"/>
      <c r="H72" s="352"/>
      <c r="I72" s="355"/>
      <c r="J72" s="358"/>
      <c r="K72" s="355">
        <f>IF(NOT(ISERROR(MATCH(J72,_xlfn.ANCHORARRAY(E83),0))),I85&amp;"Por favor no seleccionar los criterios de impacto",J72)</f>
        <v>0</v>
      </c>
      <c r="L72" s="352"/>
      <c r="M72" s="355"/>
      <c r="N72" s="361"/>
      <c r="O72" s="123">
        <v>2</v>
      </c>
      <c r="P72" s="124"/>
      <c r="Q72" s="125" t="str">
        <f>IF(OR(R72="Preventivo",R72="Detectivo"),"Probabilidad",IF(R72="Correctivo","Impacto",""))</f>
        <v/>
      </c>
      <c r="R72" s="126"/>
      <c r="S72" s="126"/>
      <c r="T72" s="127" t="str">
        <f t="shared" ref="T72:T76" si="47">IF(AND(R72="Preventivo",S72="Automático"),"50%",IF(AND(R72="Preventivo",S72="Manual"),"40%",IF(AND(R72="Detectivo",S72="Automático"),"40%",IF(AND(R72="Detectivo",S72="Manual"),"30%",IF(AND(R72="Correctivo",S72="Automático"),"35%",IF(AND(R72="Correctivo",S72="Manual"),"25%",""))))))</f>
        <v/>
      </c>
      <c r="U72" s="126"/>
      <c r="V72" s="126"/>
      <c r="W72" s="126"/>
      <c r="X72" s="128" t="str">
        <f>IFERROR(IF(AND(Q71="Probabilidad",Q72="Probabilidad"),(Z71-(+Z71*T72)),IF(Q72="Probabilidad",(I71-(+I71*T72)),IF(Q72="Impacto",Z71,""))),"")</f>
        <v/>
      </c>
      <c r="Y72" s="129" t="str">
        <f t="shared" si="1"/>
        <v/>
      </c>
      <c r="Z72" s="130" t="str">
        <f t="shared" ref="Z72:Z76" si="48">+X72</f>
        <v/>
      </c>
      <c r="AA72" s="129" t="str">
        <f t="shared" si="3"/>
        <v/>
      </c>
      <c r="AB72" s="130" t="str">
        <f>IFERROR(IF(AND(Q71="Impacto",Q72="Impacto"),(AB71-(+AB71*T72)),IF(Q72="Impacto",(M71-(+M71*T72)),IF(Q72="Probabilidad",AB71,""))),"")</f>
        <v/>
      </c>
      <c r="AC72" s="131" t="str">
        <f t="shared" ref="AC72:AC73" si="49">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32"/>
      <c r="AE72" s="133"/>
      <c r="AF72" s="134"/>
      <c r="AG72" s="135"/>
      <c r="AH72" s="135"/>
      <c r="AI72" s="133"/>
      <c r="AJ72" s="134"/>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27" hidden="1" customHeight="1" x14ac:dyDescent="0.3">
      <c r="A73" s="346"/>
      <c r="B73" s="250"/>
      <c r="C73" s="250"/>
      <c r="D73" s="250"/>
      <c r="E73" s="349"/>
      <c r="F73" s="250"/>
      <c r="G73" s="253"/>
      <c r="H73" s="352"/>
      <c r="I73" s="355"/>
      <c r="J73" s="358"/>
      <c r="K73" s="355">
        <f>IF(NOT(ISERROR(MATCH(J73,_xlfn.ANCHORARRAY(E84),0))),I86&amp;"Por favor no seleccionar los criterios de impacto",J73)</f>
        <v>0</v>
      </c>
      <c r="L73" s="352"/>
      <c r="M73" s="355"/>
      <c r="N73" s="361"/>
      <c r="O73" s="123">
        <v>3</v>
      </c>
      <c r="P73" s="136"/>
      <c r="Q73" s="125" t="str">
        <f>IF(OR(R73="Preventivo",R73="Detectivo"),"Probabilidad",IF(R73="Correctivo","Impacto",""))</f>
        <v/>
      </c>
      <c r="R73" s="126"/>
      <c r="S73" s="126"/>
      <c r="T73" s="127" t="str">
        <f t="shared" si="47"/>
        <v/>
      </c>
      <c r="U73" s="126"/>
      <c r="V73" s="126"/>
      <c r="W73" s="126"/>
      <c r="X73" s="128" t="str">
        <f>IFERROR(IF(AND(Q72="Probabilidad",Q73="Probabilidad"),(Z72-(+Z72*T73)),IF(AND(Q72="Impacto",Q73="Probabilidad"),(Z71-(+Z71*T73)),IF(Q73="Impacto",Z72,""))),"")</f>
        <v/>
      </c>
      <c r="Y73" s="129" t="str">
        <f t="shared" si="1"/>
        <v/>
      </c>
      <c r="Z73" s="130" t="str">
        <f t="shared" si="48"/>
        <v/>
      </c>
      <c r="AA73" s="129" t="str">
        <f t="shared" si="3"/>
        <v/>
      </c>
      <c r="AB73" s="130" t="str">
        <f>IFERROR(IF(AND(Q72="Impacto",Q73="Impacto"),(AB72-(+AB72*T73)),IF(AND(Q72="Probabilidad",Q73="Impacto"),(AB71-(+AB71*T73)),IF(Q73="Probabilidad",AB72,""))),"")</f>
        <v/>
      </c>
      <c r="AC73" s="131" t="str">
        <f t="shared" si="49"/>
        <v/>
      </c>
      <c r="AD73" s="132"/>
      <c r="AE73" s="133"/>
      <c r="AF73" s="134"/>
      <c r="AG73" s="135"/>
      <c r="AH73" s="135"/>
      <c r="AI73" s="133"/>
      <c r="AJ73" s="134"/>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27" hidden="1" customHeight="1" x14ac:dyDescent="0.3">
      <c r="A74" s="346"/>
      <c r="B74" s="250"/>
      <c r="C74" s="250"/>
      <c r="D74" s="250"/>
      <c r="E74" s="349"/>
      <c r="F74" s="250"/>
      <c r="G74" s="253"/>
      <c r="H74" s="352"/>
      <c r="I74" s="355"/>
      <c r="J74" s="358"/>
      <c r="K74" s="355">
        <f>IF(NOT(ISERROR(MATCH(J74,_xlfn.ANCHORARRAY(E85),0))),I87&amp;"Por favor no seleccionar los criterios de impacto",J74)</f>
        <v>0</v>
      </c>
      <c r="L74" s="352"/>
      <c r="M74" s="355"/>
      <c r="N74" s="361"/>
      <c r="O74" s="123">
        <v>4</v>
      </c>
      <c r="P74" s="124"/>
      <c r="Q74" s="125" t="str">
        <f t="shared" ref="Q74:Q76" si="50">IF(OR(R74="Preventivo",R74="Detectivo"),"Probabilidad",IF(R74="Correctivo","Impacto",""))</f>
        <v/>
      </c>
      <c r="R74" s="126"/>
      <c r="S74" s="126"/>
      <c r="T74" s="127" t="str">
        <f t="shared" si="47"/>
        <v/>
      </c>
      <c r="U74" s="126"/>
      <c r="V74" s="126"/>
      <c r="W74" s="126"/>
      <c r="X74" s="128" t="str">
        <f t="shared" ref="X74:X76" si="51">IFERROR(IF(AND(Q73="Probabilidad",Q74="Probabilidad"),(Z73-(+Z73*T74)),IF(AND(Q73="Impacto",Q74="Probabilidad"),(Z72-(+Z72*T74)),IF(Q74="Impacto",Z73,""))),"")</f>
        <v/>
      </c>
      <c r="Y74" s="129" t="str">
        <f t="shared" si="1"/>
        <v/>
      </c>
      <c r="Z74" s="130" t="str">
        <f t="shared" si="48"/>
        <v/>
      </c>
      <c r="AA74" s="129" t="str">
        <f t="shared" si="3"/>
        <v/>
      </c>
      <c r="AB74" s="130" t="str">
        <f t="shared" ref="AB74:AB76" si="52">IFERROR(IF(AND(Q73="Impacto",Q74="Impacto"),(AB73-(+AB73*T74)),IF(AND(Q73="Probabilidad",Q74="Impacto"),(AB72-(+AB72*T74)),IF(Q74="Probabilidad",AB73,""))),"")</f>
        <v/>
      </c>
      <c r="AC74" s="131" t="str">
        <f>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32"/>
      <c r="AE74" s="133"/>
      <c r="AF74" s="134"/>
      <c r="AG74" s="135"/>
      <c r="AH74" s="135"/>
      <c r="AI74" s="133"/>
      <c r="AJ74" s="134"/>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27" hidden="1" customHeight="1" x14ac:dyDescent="0.3">
      <c r="A75" s="346"/>
      <c r="B75" s="250"/>
      <c r="C75" s="250"/>
      <c r="D75" s="250"/>
      <c r="E75" s="349"/>
      <c r="F75" s="250"/>
      <c r="G75" s="253"/>
      <c r="H75" s="352"/>
      <c r="I75" s="355"/>
      <c r="J75" s="358"/>
      <c r="K75" s="355">
        <f>IF(NOT(ISERROR(MATCH(J75,_xlfn.ANCHORARRAY(E86),0))),I88&amp;"Por favor no seleccionar los criterios de impacto",J75)</f>
        <v>0</v>
      </c>
      <c r="L75" s="352"/>
      <c r="M75" s="355"/>
      <c r="N75" s="361"/>
      <c r="O75" s="123">
        <v>5</v>
      </c>
      <c r="P75" s="124"/>
      <c r="Q75" s="125" t="str">
        <f t="shared" si="50"/>
        <v/>
      </c>
      <c r="R75" s="126"/>
      <c r="S75" s="126"/>
      <c r="T75" s="127" t="str">
        <f t="shared" si="47"/>
        <v/>
      </c>
      <c r="U75" s="126"/>
      <c r="V75" s="126"/>
      <c r="W75" s="126"/>
      <c r="X75" s="128" t="str">
        <f t="shared" si="51"/>
        <v/>
      </c>
      <c r="Y75" s="129" t="str">
        <f t="shared" si="1"/>
        <v/>
      </c>
      <c r="Z75" s="130" t="str">
        <f t="shared" si="48"/>
        <v/>
      </c>
      <c r="AA75" s="129" t="str">
        <f t="shared" si="3"/>
        <v/>
      </c>
      <c r="AB75" s="130" t="str">
        <f t="shared" si="52"/>
        <v/>
      </c>
      <c r="AC75" s="131" t="str">
        <f t="shared" ref="AC75:AC76" si="53">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32"/>
      <c r="AE75" s="133"/>
      <c r="AF75" s="134"/>
      <c r="AG75" s="135"/>
      <c r="AH75" s="135"/>
      <c r="AI75" s="133"/>
      <c r="AJ75" s="134"/>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27" hidden="1" customHeight="1" x14ac:dyDescent="0.3">
      <c r="A76" s="347"/>
      <c r="B76" s="251"/>
      <c r="C76" s="251"/>
      <c r="D76" s="251"/>
      <c r="E76" s="350"/>
      <c r="F76" s="251"/>
      <c r="G76" s="254"/>
      <c r="H76" s="353"/>
      <c r="I76" s="356"/>
      <c r="J76" s="359"/>
      <c r="K76" s="356">
        <f>IF(NOT(ISERROR(MATCH(J76,_xlfn.ANCHORARRAY(E87),0))),I89&amp;"Por favor no seleccionar los criterios de impacto",J76)</f>
        <v>0</v>
      </c>
      <c r="L76" s="353"/>
      <c r="M76" s="356"/>
      <c r="N76" s="362"/>
      <c r="O76" s="123">
        <v>6</v>
      </c>
      <c r="P76" s="124"/>
      <c r="Q76" s="125" t="str">
        <f t="shared" si="50"/>
        <v/>
      </c>
      <c r="R76" s="126"/>
      <c r="S76" s="126"/>
      <c r="T76" s="127" t="str">
        <f t="shared" si="47"/>
        <v/>
      </c>
      <c r="U76" s="126"/>
      <c r="V76" s="126"/>
      <c r="W76" s="126"/>
      <c r="X76" s="128" t="str">
        <f t="shared" si="51"/>
        <v/>
      </c>
      <c r="Y76" s="129" t="str">
        <f t="shared" si="1"/>
        <v/>
      </c>
      <c r="Z76" s="130" t="str">
        <f t="shared" si="48"/>
        <v/>
      </c>
      <c r="AA76" s="129" t="str">
        <f t="shared" si="3"/>
        <v/>
      </c>
      <c r="AB76" s="130" t="str">
        <f t="shared" si="52"/>
        <v/>
      </c>
      <c r="AC76" s="131" t="str">
        <f t="shared" si="53"/>
        <v/>
      </c>
      <c r="AD76" s="132"/>
      <c r="AE76" s="133"/>
      <c r="AF76" s="134"/>
      <c r="AG76" s="135"/>
      <c r="AH76" s="135"/>
      <c r="AI76" s="133"/>
      <c r="AJ76" s="134"/>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27" hidden="1" customHeight="1" x14ac:dyDescent="0.3">
      <c r="A77" s="345">
        <v>9</v>
      </c>
      <c r="B77" s="249"/>
      <c r="C77" s="249"/>
      <c r="D77" s="249"/>
      <c r="E77" s="348"/>
      <c r="F77" s="249"/>
      <c r="G77" s="252"/>
      <c r="H77" s="351" t="str">
        <f>IF(G77&lt;=0,"",IF(G77&lt;=2,"Muy Baja",IF(G77&lt;=24,"Baja",IF(G77&lt;=500,"Media",IF(G77&lt;=5000,"Alta","Muy Alta")))))</f>
        <v/>
      </c>
      <c r="I77" s="354" t="str">
        <f>IF(H77="","",IF(H77="Muy Baja",0.2,IF(H77="Baja",0.4,IF(H77="Media",0.6,IF(H77="Alta",0.8,IF(H77="Muy Alta",1,))))))</f>
        <v/>
      </c>
      <c r="J77" s="357"/>
      <c r="K77" s="354">
        <f>IF(NOT(ISERROR(MATCH(J77,'Tabla Impacto'!$B$221:$B$223,0))),'Tabla Impacto'!$F$223&amp;"Por favor no seleccionar los criterios de impacto(Afectación Económica o presupuestal y Pérdida Reputacional)",J77)</f>
        <v>0</v>
      </c>
      <c r="L77" s="351" t="str">
        <f>IF(OR(K77='Tabla Impacto'!$C$11,K77='Tabla Impacto'!$D$11),"Leve",IF(OR(K77='Tabla Impacto'!$C$12,K77='Tabla Impacto'!$D$12),"Menor",IF(OR(K77='Tabla Impacto'!$C$13,K77='Tabla Impacto'!$D$13),"Moderado",IF(OR(K77='Tabla Impacto'!$C$14,K77='Tabla Impacto'!$D$14),"Mayor",IF(OR(K77='Tabla Impacto'!$C$15,K77='Tabla Impacto'!$D$15),"Catastrófico","")))))</f>
        <v/>
      </c>
      <c r="M77" s="354" t="str">
        <f>IF(L77="","",IF(L77="Leve",0.2,IF(L77="Menor",0.4,IF(L77="Moderado",0.6,IF(L77="Mayor",0.8,IF(L77="Catastrófico",1,))))))</f>
        <v/>
      </c>
      <c r="N77" s="360"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
      </c>
      <c r="O77" s="123">
        <v>1</v>
      </c>
      <c r="P77" s="124"/>
      <c r="Q77" s="125" t="str">
        <f>IF(OR(R77="Preventivo",R77="Detectivo"),"Probabilidad",IF(R77="Correctivo","Impacto",""))</f>
        <v/>
      </c>
      <c r="R77" s="126"/>
      <c r="S77" s="126"/>
      <c r="T77" s="127" t="str">
        <f>IF(AND(R77="Preventivo",S77="Automático"),"50%",IF(AND(R77="Preventivo",S77="Manual"),"40%",IF(AND(R77="Detectivo",S77="Automático"),"40%",IF(AND(R77="Detectivo",S77="Manual"),"30%",IF(AND(R77="Correctivo",S77="Automático"),"35%",IF(AND(R77="Correctivo",S77="Manual"),"25%",""))))))</f>
        <v/>
      </c>
      <c r="U77" s="126"/>
      <c r="V77" s="126"/>
      <c r="W77" s="126"/>
      <c r="X77" s="128" t="str">
        <f>IFERROR(IF(Q77="Probabilidad",(I77-(+I77*T77)),IF(Q77="Impacto",I77,"")),"")</f>
        <v/>
      </c>
      <c r="Y77" s="129" t="str">
        <f>IFERROR(IF(X77="","",IF(X77&lt;=0.2,"Muy Baja",IF(X77&lt;=0.4,"Baja",IF(X77&lt;=0.6,"Media",IF(X77&lt;=0.8,"Alta","Muy Alta"))))),"")</f>
        <v/>
      </c>
      <c r="Z77" s="130" t="str">
        <f>+X77</f>
        <v/>
      </c>
      <c r="AA77" s="129" t="str">
        <f>IFERROR(IF(AB77="","",IF(AB77&lt;=0.2,"Leve",IF(AB77&lt;=0.4,"Menor",IF(AB77&lt;=0.6,"Moderado",IF(AB77&lt;=0.8,"Mayor","Catastrófico"))))),"")</f>
        <v/>
      </c>
      <c r="AB77" s="130" t="str">
        <f>IFERROR(IF(Q77="Impacto",(M77-(+M77*T77)),IF(Q77="Probabilidad",M77,"")),"")</f>
        <v/>
      </c>
      <c r="AC77" s="131" t="str">
        <f>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
      </c>
      <c r="AD77" s="132"/>
      <c r="AE77" s="133"/>
      <c r="AF77" s="134"/>
      <c r="AG77" s="135"/>
      <c r="AH77" s="135"/>
      <c r="AI77" s="133"/>
      <c r="AJ77" s="134"/>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27" hidden="1" customHeight="1" x14ac:dyDescent="0.3">
      <c r="A78" s="346"/>
      <c r="B78" s="250"/>
      <c r="C78" s="250"/>
      <c r="D78" s="250"/>
      <c r="E78" s="349"/>
      <c r="F78" s="250"/>
      <c r="G78" s="253"/>
      <c r="H78" s="352"/>
      <c r="I78" s="355"/>
      <c r="J78" s="358"/>
      <c r="K78" s="355">
        <f>IF(NOT(ISERROR(MATCH(J78,_xlfn.ANCHORARRAY(E89),0))),I91&amp;"Por favor no seleccionar los criterios de impacto",J78)</f>
        <v>0</v>
      </c>
      <c r="L78" s="352"/>
      <c r="M78" s="355"/>
      <c r="N78" s="361"/>
      <c r="O78" s="123">
        <v>2</v>
      </c>
      <c r="P78" s="124"/>
      <c r="Q78" s="125" t="str">
        <f>IF(OR(R78="Preventivo",R78="Detectivo"),"Probabilidad",IF(R78="Correctivo","Impacto",""))</f>
        <v/>
      </c>
      <c r="R78" s="126"/>
      <c r="S78" s="126"/>
      <c r="T78" s="127" t="str">
        <f t="shared" ref="T78:T82" si="54">IF(AND(R78="Preventivo",S78="Automático"),"50%",IF(AND(R78="Preventivo",S78="Manual"),"40%",IF(AND(R78="Detectivo",S78="Automático"),"40%",IF(AND(R78="Detectivo",S78="Manual"),"30%",IF(AND(R78="Correctivo",S78="Automático"),"35%",IF(AND(R78="Correctivo",S78="Manual"),"25%",""))))))</f>
        <v/>
      </c>
      <c r="U78" s="126"/>
      <c r="V78" s="126"/>
      <c r="W78" s="126"/>
      <c r="X78" s="128" t="str">
        <f>IFERROR(IF(AND(Q77="Probabilidad",Q78="Probabilidad"),(Z77-(+Z77*T78)),IF(Q78="Probabilidad",(I77-(+I77*T78)),IF(Q78="Impacto",Z77,""))),"")</f>
        <v/>
      </c>
      <c r="Y78" s="129" t="str">
        <f t="shared" si="1"/>
        <v/>
      </c>
      <c r="Z78" s="130" t="str">
        <f t="shared" ref="Z78:Z82" si="55">+X78</f>
        <v/>
      </c>
      <c r="AA78" s="129" t="str">
        <f t="shared" si="3"/>
        <v/>
      </c>
      <c r="AB78" s="130" t="str">
        <f>IFERROR(IF(AND(Q77="Impacto",Q78="Impacto"),(AB77-(+AB77*T78)),IF(Q78="Impacto",(M77-(+M77*T78)),IF(Q78="Probabilidad",AB77,""))),"")</f>
        <v/>
      </c>
      <c r="AC78" s="131" t="str">
        <f t="shared" ref="AC78:AC79" si="56">IFERROR(IF(OR(AND(Y78="Muy Baja",AA78="Leve"),AND(Y78="Muy Baja",AA78="Menor"),AND(Y78="Baja",AA78="Leve")),"Bajo",IF(OR(AND(Y78="Muy baja",AA78="Moderado"),AND(Y78="Baja",AA78="Menor"),AND(Y78="Baja",AA78="Moderado"),AND(Y78="Media",AA78="Leve"),AND(Y78="Media",AA78="Menor"),AND(Y78="Media",AA78="Moderado"),AND(Y78="Alta",AA78="Leve"),AND(Y78="Alta",AA78="Menor")),"Moderado",IF(OR(AND(Y78="Muy Baja",AA78="Mayor"),AND(Y78="Baja",AA78="Mayor"),AND(Y78="Media",AA78="Mayor"),AND(Y78="Alta",AA78="Moderado"),AND(Y78="Alta",AA78="Mayor"),AND(Y78="Muy Alta",AA78="Leve"),AND(Y78="Muy Alta",AA78="Menor"),AND(Y78="Muy Alta",AA78="Moderado"),AND(Y78="Muy Alta",AA78="Mayor")),"Alto",IF(OR(AND(Y78="Muy Baja",AA78="Catastrófico"),AND(Y78="Baja",AA78="Catastrófico"),AND(Y78="Media",AA78="Catastrófico"),AND(Y78="Alta",AA78="Catastrófico"),AND(Y78="Muy Alta",AA78="Catastrófico")),"Extremo","")))),"")</f>
        <v/>
      </c>
      <c r="AD78" s="132"/>
      <c r="AE78" s="133"/>
      <c r="AF78" s="134"/>
      <c r="AG78" s="135"/>
      <c r="AH78" s="135"/>
      <c r="AI78" s="133"/>
      <c r="AJ78" s="134"/>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27" hidden="1" customHeight="1" x14ac:dyDescent="0.3">
      <c r="A79" s="346"/>
      <c r="B79" s="250"/>
      <c r="C79" s="250"/>
      <c r="D79" s="250"/>
      <c r="E79" s="349"/>
      <c r="F79" s="250"/>
      <c r="G79" s="253"/>
      <c r="H79" s="352"/>
      <c r="I79" s="355"/>
      <c r="J79" s="358"/>
      <c r="K79" s="355">
        <f>IF(NOT(ISERROR(MATCH(J79,_xlfn.ANCHORARRAY(E90),0))),I92&amp;"Por favor no seleccionar los criterios de impacto",J79)</f>
        <v>0</v>
      </c>
      <c r="L79" s="352"/>
      <c r="M79" s="355"/>
      <c r="N79" s="361"/>
      <c r="O79" s="123">
        <v>3</v>
      </c>
      <c r="P79" s="136"/>
      <c r="Q79" s="125" t="str">
        <f>IF(OR(R79="Preventivo",R79="Detectivo"),"Probabilidad",IF(R79="Correctivo","Impacto",""))</f>
        <v/>
      </c>
      <c r="R79" s="126"/>
      <c r="S79" s="126"/>
      <c r="T79" s="127" t="str">
        <f t="shared" si="54"/>
        <v/>
      </c>
      <c r="U79" s="126"/>
      <c r="V79" s="126"/>
      <c r="W79" s="126"/>
      <c r="X79" s="128" t="str">
        <f>IFERROR(IF(AND(Q78="Probabilidad",Q79="Probabilidad"),(Z78-(+Z78*T79)),IF(AND(Q78="Impacto",Q79="Probabilidad"),(Z77-(+Z77*T79)),IF(Q79="Impacto",Z78,""))),"")</f>
        <v/>
      </c>
      <c r="Y79" s="129" t="str">
        <f t="shared" si="1"/>
        <v/>
      </c>
      <c r="Z79" s="130" t="str">
        <f t="shared" si="55"/>
        <v/>
      </c>
      <c r="AA79" s="129" t="str">
        <f t="shared" si="3"/>
        <v/>
      </c>
      <c r="AB79" s="130" t="str">
        <f>IFERROR(IF(AND(Q78="Impacto",Q79="Impacto"),(AB78-(+AB78*T79)),IF(AND(Q78="Probabilidad",Q79="Impacto"),(AB77-(+AB77*T79)),IF(Q79="Probabilidad",AB78,""))),"")</f>
        <v/>
      </c>
      <c r="AC79" s="131" t="str">
        <f t="shared" si="56"/>
        <v/>
      </c>
      <c r="AD79" s="132"/>
      <c r="AE79" s="133"/>
      <c r="AF79" s="134"/>
      <c r="AG79" s="135"/>
      <c r="AH79" s="135"/>
      <c r="AI79" s="133"/>
      <c r="AJ79" s="134"/>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27" hidden="1" customHeight="1" x14ac:dyDescent="0.3">
      <c r="A80" s="346"/>
      <c r="B80" s="250"/>
      <c r="C80" s="250"/>
      <c r="D80" s="250"/>
      <c r="E80" s="349"/>
      <c r="F80" s="250"/>
      <c r="G80" s="253"/>
      <c r="H80" s="352"/>
      <c r="I80" s="355"/>
      <c r="J80" s="358"/>
      <c r="K80" s="355">
        <f>IF(NOT(ISERROR(MATCH(J80,_xlfn.ANCHORARRAY(E91),0))),I93&amp;"Por favor no seleccionar los criterios de impacto",J80)</f>
        <v>0</v>
      </c>
      <c r="L80" s="352"/>
      <c r="M80" s="355"/>
      <c r="N80" s="361"/>
      <c r="O80" s="123">
        <v>4</v>
      </c>
      <c r="P80" s="124"/>
      <c r="Q80" s="125" t="str">
        <f t="shared" ref="Q80:Q82" si="57">IF(OR(R80="Preventivo",R80="Detectivo"),"Probabilidad",IF(R80="Correctivo","Impacto",""))</f>
        <v/>
      </c>
      <c r="R80" s="126"/>
      <c r="S80" s="126"/>
      <c r="T80" s="127" t="str">
        <f t="shared" si="54"/>
        <v/>
      </c>
      <c r="U80" s="126"/>
      <c r="V80" s="126"/>
      <c r="W80" s="126"/>
      <c r="X80" s="128" t="str">
        <f t="shared" ref="X80:X82" si="58">IFERROR(IF(AND(Q79="Probabilidad",Q80="Probabilidad"),(Z79-(+Z79*T80)),IF(AND(Q79="Impacto",Q80="Probabilidad"),(Z78-(+Z78*T80)),IF(Q80="Impacto",Z79,""))),"")</f>
        <v/>
      </c>
      <c r="Y80" s="129" t="str">
        <f t="shared" si="1"/>
        <v/>
      </c>
      <c r="Z80" s="130" t="str">
        <f t="shared" si="55"/>
        <v/>
      </c>
      <c r="AA80" s="129" t="str">
        <f t="shared" si="3"/>
        <v/>
      </c>
      <c r="AB80" s="130" t="str">
        <f t="shared" ref="AB80:AB82" si="59">IFERROR(IF(AND(Q79="Impacto",Q80="Impacto"),(AB79-(+AB79*T80)),IF(AND(Q79="Probabilidad",Q80="Impacto"),(AB78-(+AB78*T80)),IF(Q80="Probabilidad",AB79,""))),"")</f>
        <v/>
      </c>
      <c r="AC80" s="131" t="str">
        <f>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32"/>
      <c r="AE80" s="133"/>
      <c r="AF80" s="134"/>
      <c r="AG80" s="135"/>
      <c r="AH80" s="135"/>
      <c r="AI80" s="133"/>
      <c r="AJ80" s="134"/>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27" hidden="1" customHeight="1" x14ac:dyDescent="0.3">
      <c r="A81" s="346"/>
      <c r="B81" s="250"/>
      <c r="C81" s="250"/>
      <c r="D81" s="250"/>
      <c r="E81" s="349"/>
      <c r="F81" s="250"/>
      <c r="G81" s="253"/>
      <c r="H81" s="352"/>
      <c r="I81" s="355"/>
      <c r="J81" s="358"/>
      <c r="K81" s="355">
        <f>IF(NOT(ISERROR(MATCH(J81,_xlfn.ANCHORARRAY(E92),0))),I94&amp;"Por favor no seleccionar los criterios de impacto",J81)</f>
        <v>0</v>
      </c>
      <c r="L81" s="352"/>
      <c r="M81" s="355"/>
      <c r="N81" s="361"/>
      <c r="O81" s="123">
        <v>5</v>
      </c>
      <c r="P81" s="124"/>
      <c r="Q81" s="125" t="str">
        <f t="shared" si="57"/>
        <v/>
      </c>
      <c r="R81" s="126"/>
      <c r="S81" s="126"/>
      <c r="T81" s="127" t="str">
        <f t="shared" si="54"/>
        <v/>
      </c>
      <c r="U81" s="126"/>
      <c r="V81" s="126"/>
      <c r="W81" s="126"/>
      <c r="X81" s="128" t="str">
        <f t="shared" si="58"/>
        <v/>
      </c>
      <c r="Y81" s="129" t="str">
        <f t="shared" si="1"/>
        <v/>
      </c>
      <c r="Z81" s="130" t="str">
        <f t="shared" si="55"/>
        <v/>
      </c>
      <c r="AA81" s="129" t="str">
        <f t="shared" si="3"/>
        <v/>
      </c>
      <c r="AB81" s="130" t="str">
        <f t="shared" si="59"/>
        <v/>
      </c>
      <c r="AC81" s="131" t="str">
        <f t="shared" ref="AC81:AC82" si="60">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32"/>
      <c r="AE81" s="133"/>
      <c r="AF81" s="134"/>
      <c r="AG81" s="135"/>
      <c r="AH81" s="135"/>
      <c r="AI81" s="133"/>
      <c r="AJ81" s="134"/>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27" hidden="1" customHeight="1" x14ac:dyDescent="0.3">
      <c r="A82" s="347"/>
      <c r="B82" s="251"/>
      <c r="C82" s="251"/>
      <c r="D82" s="251"/>
      <c r="E82" s="350"/>
      <c r="F82" s="251"/>
      <c r="G82" s="254"/>
      <c r="H82" s="353"/>
      <c r="I82" s="356"/>
      <c r="J82" s="359"/>
      <c r="K82" s="356">
        <f>IF(NOT(ISERROR(MATCH(J82,_xlfn.ANCHORARRAY(E93),0))),I95&amp;"Por favor no seleccionar los criterios de impacto",J82)</f>
        <v>0</v>
      </c>
      <c r="L82" s="353"/>
      <c r="M82" s="356"/>
      <c r="N82" s="362"/>
      <c r="O82" s="123">
        <v>6</v>
      </c>
      <c r="P82" s="124"/>
      <c r="Q82" s="125" t="str">
        <f t="shared" si="57"/>
        <v/>
      </c>
      <c r="R82" s="126"/>
      <c r="S82" s="126"/>
      <c r="T82" s="127" t="str">
        <f t="shared" si="54"/>
        <v/>
      </c>
      <c r="U82" s="126"/>
      <c r="V82" s="126"/>
      <c r="W82" s="126"/>
      <c r="X82" s="128" t="str">
        <f t="shared" si="58"/>
        <v/>
      </c>
      <c r="Y82" s="129" t="str">
        <f t="shared" si="1"/>
        <v/>
      </c>
      <c r="Z82" s="130" t="str">
        <f t="shared" si="55"/>
        <v/>
      </c>
      <c r="AA82" s="129" t="str">
        <f t="shared" si="3"/>
        <v/>
      </c>
      <c r="AB82" s="130" t="str">
        <f t="shared" si="59"/>
        <v/>
      </c>
      <c r="AC82" s="131" t="str">
        <f t="shared" si="60"/>
        <v/>
      </c>
      <c r="AD82" s="132"/>
      <c r="AE82" s="133"/>
      <c r="AF82" s="134"/>
      <c r="AG82" s="135"/>
      <c r="AH82" s="135"/>
      <c r="AI82" s="133"/>
      <c r="AJ82" s="134"/>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27" hidden="1" customHeight="1" x14ac:dyDescent="0.3">
      <c r="A83" s="345">
        <v>10</v>
      </c>
      <c r="B83" s="249"/>
      <c r="C83" s="249"/>
      <c r="D83" s="249"/>
      <c r="E83" s="348"/>
      <c r="F83" s="249"/>
      <c r="G83" s="252"/>
      <c r="H83" s="351" t="str">
        <f>IF(G83&lt;=0,"",IF(G83&lt;=2,"Muy Baja",IF(G83&lt;=24,"Baja",IF(G83&lt;=500,"Media",IF(G83&lt;=5000,"Alta","Muy Alta")))))</f>
        <v/>
      </c>
      <c r="I83" s="354" t="str">
        <f>IF(H83="","",IF(H83="Muy Baja",0.2,IF(H83="Baja",0.4,IF(H83="Media",0.6,IF(H83="Alta",0.8,IF(H83="Muy Alta",1,))))))</f>
        <v/>
      </c>
      <c r="J83" s="357"/>
      <c r="K83" s="354">
        <f>IF(NOT(ISERROR(MATCH(J83,'Tabla Impacto'!$B$221:$B$223,0))),'Tabla Impacto'!$F$223&amp;"Por favor no seleccionar los criterios de impacto(Afectación Económica o presupuestal y Pérdida Reputacional)",J83)</f>
        <v>0</v>
      </c>
      <c r="L83" s="351" t="str">
        <f>IF(OR(K83='Tabla Impacto'!$C$11,K83='Tabla Impacto'!$D$11),"Leve",IF(OR(K83='Tabla Impacto'!$C$12,K83='Tabla Impacto'!$D$12),"Menor",IF(OR(K83='Tabla Impacto'!$C$13,K83='Tabla Impacto'!$D$13),"Moderado",IF(OR(K83='Tabla Impacto'!$C$14,K83='Tabla Impacto'!$D$14),"Mayor",IF(OR(K83='Tabla Impacto'!$C$15,K83='Tabla Impacto'!$D$15),"Catastrófico","")))))</f>
        <v/>
      </c>
      <c r="M83" s="354" t="str">
        <f>IF(L83="","",IF(L83="Leve",0.2,IF(L83="Menor",0.4,IF(L83="Moderado",0.6,IF(L83="Mayor",0.8,IF(L83="Catastrófico",1,))))))</f>
        <v/>
      </c>
      <c r="N83" s="360" t="str">
        <f>IF(OR(AND(H83="Muy Baja",L83="Leve"),AND(H83="Muy Baja",L83="Menor"),AND(H83="Baja",L83="Leve")),"Bajo",IF(OR(AND(H83="Muy baja",L83="Moderado"),AND(H83="Baja",L83="Menor"),AND(H83="Baja",L83="Moderado"),AND(H83="Media",L83="Leve"),AND(H83="Media",L83="Menor"),AND(H83="Media",L83="Moderado"),AND(H83="Alta",L83="Leve"),AND(H83="Alta",L83="Menor")),"Moderado",IF(OR(AND(H83="Muy Baja",L83="Mayor"),AND(H83="Baja",L83="Mayor"),AND(H83="Media",L83="Mayor"),AND(H83="Alta",L83="Moderado"),AND(H83="Alta",L83="Mayor"),AND(H83="Muy Alta",L83="Leve"),AND(H83="Muy Alta",L83="Menor"),AND(H83="Muy Alta",L83="Moderado"),AND(H83="Muy Alta",L83="Mayor")),"Alto",IF(OR(AND(H83="Muy Baja",L83="Catastrófico"),AND(H83="Baja",L83="Catastrófico"),AND(H83="Media",L83="Catastrófico"),AND(H83="Alta",L83="Catastrófico"),AND(H83="Muy Alta",L83="Catastrófico")),"Extremo",""))))</f>
        <v/>
      </c>
      <c r="O83" s="123">
        <v>1</v>
      </c>
      <c r="P83" s="124"/>
      <c r="Q83" s="125" t="str">
        <f>IF(OR(R83="Preventivo",R83="Detectivo"),"Probabilidad",IF(R83="Correctivo","Impacto",""))</f>
        <v/>
      </c>
      <c r="R83" s="126"/>
      <c r="S83" s="126"/>
      <c r="T83" s="127" t="str">
        <f>IF(AND(R83="Preventivo",S83="Automático"),"50%",IF(AND(R83="Preventivo",S83="Manual"),"40%",IF(AND(R83="Detectivo",S83="Automático"),"40%",IF(AND(R83="Detectivo",S83="Manual"),"30%",IF(AND(R83="Correctivo",S83="Automático"),"35%",IF(AND(R83="Correctivo",S83="Manual"),"25%",""))))))</f>
        <v/>
      </c>
      <c r="U83" s="126"/>
      <c r="V83" s="126"/>
      <c r="W83" s="126"/>
      <c r="X83" s="128" t="str">
        <f>IFERROR(IF(Q83="Probabilidad",(I83-(+I83*T83)),IF(Q83="Impacto",I83,"")),"")</f>
        <v/>
      </c>
      <c r="Y83" s="129" t="str">
        <f>IFERROR(IF(X83="","",IF(X83&lt;=0.2,"Muy Baja",IF(X83&lt;=0.4,"Baja",IF(X83&lt;=0.6,"Media",IF(X83&lt;=0.8,"Alta","Muy Alta"))))),"")</f>
        <v/>
      </c>
      <c r="Z83" s="130" t="str">
        <f>+X83</f>
        <v/>
      </c>
      <c r="AA83" s="129" t="str">
        <f>IFERROR(IF(AB83="","",IF(AB83&lt;=0.2,"Leve",IF(AB83&lt;=0.4,"Menor",IF(AB83&lt;=0.6,"Moderado",IF(AB83&lt;=0.8,"Mayor","Catastrófico"))))),"")</f>
        <v/>
      </c>
      <c r="AB83" s="130" t="str">
        <f>IFERROR(IF(Q83="Impacto",(M83-(+M83*T83)),IF(Q83="Probabilidad",M83,"")),"")</f>
        <v/>
      </c>
      <c r="AC83" s="131" t="str">
        <f>IFERROR(IF(OR(AND(Y83="Muy Baja",AA83="Leve"),AND(Y83="Muy Baja",AA83="Menor"),AND(Y83="Baja",AA83="Leve")),"Bajo",IF(OR(AND(Y83="Muy baja",AA83="Moderado"),AND(Y83="Baja",AA83="Menor"),AND(Y83="Baja",AA83="Moderado"),AND(Y83="Media",AA83="Leve"),AND(Y83="Media",AA83="Menor"),AND(Y83="Media",AA83="Moderado"),AND(Y83="Alta",AA83="Leve"),AND(Y83="Alta",AA83="Menor")),"Moderado",IF(OR(AND(Y83="Muy Baja",AA83="Mayor"),AND(Y83="Baja",AA83="Mayor"),AND(Y83="Media",AA83="Mayor"),AND(Y83="Alta",AA83="Moderado"),AND(Y83="Alta",AA83="Mayor"),AND(Y83="Muy Alta",AA83="Leve"),AND(Y83="Muy Alta",AA83="Menor"),AND(Y83="Muy Alta",AA83="Moderado"),AND(Y83="Muy Alta",AA83="Mayor")),"Alto",IF(OR(AND(Y83="Muy Baja",AA83="Catastrófico"),AND(Y83="Baja",AA83="Catastrófico"),AND(Y83="Media",AA83="Catastrófico"),AND(Y83="Alta",AA83="Catastrófico"),AND(Y83="Muy Alta",AA83="Catastrófico")),"Extremo","")))),"")</f>
        <v/>
      </c>
      <c r="AD83" s="132"/>
      <c r="AE83" s="133"/>
      <c r="AF83" s="134"/>
      <c r="AG83" s="135"/>
      <c r="AH83" s="135"/>
      <c r="AI83" s="133"/>
      <c r="AJ83" s="134"/>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27" hidden="1" customHeight="1" x14ac:dyDescent="0.3">
      <c r="A84" s="346"/>
      <c r="B84" s="250"/>
      <c r="C84" s="250"/>
      <c r="D84" s="250"/>
      <c r="E84" s="349"/>
      <c r="F84" s="250"/>
      <c r="G84" s="253"/>
      <c r="H84" s="352"/>
      <c r="I84" s="355"/>
      <c r="J84" s="358"/>
      <c r="K84" s="355">
        <f>IF(NOT(ISERROR(MATCH(J84,_xlfn.ANCHORARRAY(E95),0))),I97&amp;"Por favor no seleccionar los criterios de impacto",J84)</f>
        <v>0</v>
      </c>
      <c r="L84" s="352"/>
      <c r="M84" s="355"/>
      <c r="N84" s="361"/>
      <c r="O84" s="123">
        <v>2</v>
      </c>
      <c r="P84" s="124"/>
      <c r="Q84" s="125" t="str">
        <f>IF(OR(R84="Preventivo",R84="Detectivo"),"Probabilidad",IF(R84="Correctivo","Impacto",""))</f>
        <v/>
      </c>
      <c r="R84" s="126"/>
      <c r="S84" s="126"/>
      <c r="T84" s="127" t="str">
        <f t="shared" ref="T84:T88" si="61">IF(AND(R84="Preventivo",S84="Automático"),"50%",IF(AND(R84="Preventivo",S84="Manual"),"40%",IF(AND(R84="Detectivo",S84="Automático"),"40%",IF(AND(R84="Detectivo",S84="Manual"),"30%",IF(AND(R84="Correctivo",S84="Automático"),"35%",IF(AND(R84="Correctivo",S84="Manual"),"25%",""))))))</f>
        <v/>
      </c>
      <c r="U84" s="126"/>
      <c r="V84" s="126"/>
      <c r="W84" s="126"/>
      <c r="X84" s="128" t="str">
        <f>IFERROR(IF(AND(Q83="Probabilidad",Q84="Probabilidad"),(Z83-(+Z83*T84)),IF(Q84="Probabilidad",(I83-(+I83*T84)),IF(Q84="Impacto",Z83,""))),"")</f>
        <v/>
      </c>
      <c r="Y84" s="129" t="str">
        <f t="shared" si="1"/>
        <v/>
      </c>
      <c r="Z84" s="130" t="str">
        <f t="shared" ref="Z84:Z88" si="62">+X84</f>
        <v/>
      </c>
      <c r="AA84" s="129" t="str">
        <f t="shared" si="3"/>
        <v/>
      </c>
      <c r="AB84" s="130" t="str">
        <f>IFERROR(IF(AND(Q83="Impacto",Q84="Impacto"),(AB83-(+AB83*T84)),IF(Q84="Impacto",(M83-(+M83*T84)),IF(Q84="Probabilidad",AB83,""))),"")</f>
        <v/>
      </c>
      <c r="AC84" s="131" t="str">
        <f t="shared" ref="AC84:AC85" si="63">IFERROR(IF(OR(AND(Y84="Muy Baja",AA84="Leve"),AND(Y84="Muy Baja",AA84="Menor"),AND(Y84="Baja",AA84="Leve")),"Bajo",IF(OR(AND(Y84="Muy baja",AA84="Moderado"),AND(Y84="Baja",AA84="Menor"),AND(Y84="Baja",AA84="Moderado"),AND(Y84="Media",AA84="Leve"),AND(Y84="Media",AA84="Menor"),AND(Y84="Media",AA84="Moderado"),AND(Y84="Alta",AA84="Leve"),AND(Y84="Alta",AA84="Menor")),"Moderado",IF(OR(AND(Y84="Muy Baja",AA84="Mayor"),AND(Y84="Baja",AA84="Mayor"),AND(Y84="Media",AA84="Mayor"),AND(Y84="Alta",AA84="Moderado"),AND(Y84="Alta",AA84="Mayor"),AND(Y84="Muy Alta",AA84="Leve"),AND(Y84="Muy Alta",AA84="Menor"),AND(Y84="Muy Alta",AA84="Moderado"),AND(Y84="Muy Alta",AA84="Mayor")),"Alto",IF(OR(AND(Y84="Muy Baja",AA84="Catastrófico"),AND(Y84="Baja",AA84="Catastrófico"),AND(Y84="Media",AA84="Catastrófico"),AND(Y84="Alta",AA84="Catastrófico"),AND(Y84="Muy Alta",AA84="Catastrófico")),"Extremo","")))),"")</f>
        <v/>
      </c>
      <c r="AD84" s="132"/>
      <c r="AE84" s="133"/>
      <c r="AF84" s="134"/>
      <c r="AG84" s="135"/>
      <c r="AH84" s="135"/>
      <c r="AI84" s="133"/>
      <c r="AJ84" s="134"/>
    </row>
    <row r="85" spans="1:68" ht="27" hidden="1" customHeight="1" x14ac:dyDescent="0.3">
      <c r="A85" s="346"/>
      <c r="B85" s="250"/>
      <c r="C85" s="250"/>
      <c r="D85" s="250"/>
      <c r="E85" s="349"/>
      <c r="F85" s="250"/>
      <c r="G85" s="253"/>
      <c r="H85" s="352"/>
      <c r="I85" s="355"/>
      <c r="J85" s="358"/>
      <c r="K85" s="355">
        <f>IF(NOT(ISERROR(MATCH(J85,_xlfn.ANCHORARRAY(E96),0))),I98&amp;"Por favor no seleccionar los criterios de impacto",J85)</f>
        <v>0</v>
      </c>
      <c r="L85" s="352"/>
      <c r="M85" s="355"/>
      <c r="N85" s="361"/>
      <c r="O85" s="123">
        <v>3</v>
      </c>
      <c r="P85" s="136"/>
      <c r="Q85" s="125" t="str">
        <f>IF(OR(R85="Preventivo",R85="Detectivo"),"Probabilidad",IF(R85="Correctivo","Impacto",""))</f>
        <v/>
      </c>
      <c r="R85" s="126"/>
      <c r="S85" s="126"/>
      <c r="T85" s="127" t="str">
        <f t="shared" si="61"/>
        <v/>
      </c>
      <c r="U85" s="126"/>
      <c r="V85" s="126"/>
      <c r="W85" s="126"/>
      <c r="X85" s="128" t="str">
        <f>IFERROR(IF(AND(Q84="Probabilidad",Q85="Probabilidad"),(Z84-(+Z84*T85)),IF(AND(Q84="Impacto",Q85="Probabilidad"),(Z83-(+Z83*T85)),IF(Q85="Impacto",Z84,""))),"")</f>
        <v/>
      </c>
      <c r="Y85" s="129" t="str">
        <f t="shared" si="1"/>
        <v/>
      </c>
      <c r="Z85" s="130" t="str">
        <f t="shared" si="62"/>
        <v/>
      </c>
      <c r="AA85" s="129" t="str">
        <f t="shared" si="3"/>
        <v/>
      </c>
      <c r="AB85" s="130" t="str">
        <f>IFERROR(IF(AND(Q84="Impacto",Q85="Impacto"),(AB84-(+AB84*T85)),IF(AND(Q84="Probabilidad",Q85="Impacto"),(AB83-(+AB83*T85)),IF(Q85="Probabilidad",AB84,""))),"")</f>
        <v/>
      </c>
      <c r="AC85" s="131" t="str">
        <f t="shared" si="63"/>
        <v/>
      </c>
      <c r="AD85" s="132"/>
      <c r="AE85" s="133"/>
      <c r="AF85" s="134"/>
      <c r="AG85" s="135"/>
      <c r="AH85" s="135"/>
      <c r="AI85" s="133"/>
      <c r="AJ85" s="134"/>
    </row>
    <row r="86" spans="1:68" ht="27" hidden="1" customHeight="1" x14ac:dyDescent="0.3">
      <c r="A86" s="346"/>
      <c r="B86" s="250"/>
      <c r="C86" s="250"/>
      <c r="D86" s="250"/>
      <c r="E86" s="349"/>
      <c r="F86" s="250"/>
      <c r="G86" s="253"/>
      <c r="H86" s="352"/>
      <c r="I86" s="355"/>
      <c r="J86" s="358"/>
      <c r="K86" s="355">
        <f>IF(NOT(ISERROR(MATCH(J86,_xlfn.ANCHORARRAY(E97),0))),I99&amp;"Por favor no seleccionar los criterios de impacto",J86)</f>
        <v>0</v>
      </c>
      <c r="L86" s="352"/>
      <c r="M86" s="355"/>
      <c r="N86" s="361"/>
      <c r="O86" s="123">
        <v>4</v>
      </c>
      <c r="P86" s="124"/>
      <c r="Q86" s="125" t="str">
        <f t="shared" ref="Q86:Q88" si="64">IF(OR(R86="Preventivo",R86="Detectivo"),"Probabilidad",IF(R86="Correctivo","Impacto",""))</f>
        <v/>
      </c>
      <c r="R86" s="126"/>
      <c r="S86" s="126"/>
      <c r="T86" s="127" t="str">
        <f t="shared" si="61"/>
        <v/>
      </c>
      <c r="U86" s="126"/>
      <c r="V86" s="126"/>
      <c r="W86" s="126"/>
      <c r="X86" s="128" t="str">
        <f t="shared" ref="X86:X88" si="65">IFERROR(IF(AND(Q85="Probabilidad",Q86="Probabilidad"),(Z85-(+Z85*T86)),IF(AND(Q85="Impacto",Q86="Probabilidad"),(Z84-(+Z84*T86)),IF(Q86="Impacto",Z85,""))),"")</f>
        <v/>
      </c>
      <c r="Y86" s="129" t="str">
        <f t="shared" si="1"/>
        <v/>
      </c>
      <c r="Z86" s="130" t="str">
        <f t="shared" si="62"/>
        <v/>
      </c>
      <c r="AA86" s="129" t="str">
        <f t="shared" si="3"/>
        <v/>
      </c>
      <c r="AB86" s="130" t="str">
        <f t="shared" ref="AB86:AB88" si="66">IFERROR(IF(AND(Q85="Impacto",Q86="Impacto"),(AB85-(+AB85*T86)),IF(AND(Q85="Probabilidad",Q86="Impacto"),(AB84-(+AB84*T86)),IF(Q86="Probabilidad",AB85,""))),"")</f>
        <v/>
      </c>
      <c r="AC86" s="131" t="str">
        <f>IFERROR(IF(OR(AND(Y86="Muy Baja",AA86="Leve"),AND(Y86="Muy Baja",AA86="Menor"),AND(Y86="Baja",AA86="Leve")),"Bajo",IF(OR(AND(Y86="Muy baja",AA86="Moderado"),AND(Y86="Baja",AA86="Menor"),AND(Y86="Baja",AA86="Moderado"),AND(Y86="Media",AA86="Leve"),AND(Y86="Media",AA86="Menor"),AND(Y86="Media",AA86="Moderado"),AND(Y86="Alta",AA86="Leve"),AND(Y86="Alta",AA86="Menor")),"Moderado",IF(OR(AND(Y86="Muy Baja",AA86="Mayor"),AND(Y86="Baja",AA86="Mayor"),AND(Y86="Media",AA86="Mayor"),AND(Y86="Alta",AA86="Moderado"),AND(Y86="Alta",AA86="Mayor"),AND(Y86="Muy Alta",AA86="Leve"),AND(Y86="Muy Alta",AA86="Menor"),AND(Y86="Muy Alta",AA86="Moderado"),AND(Y86="Muy Alta",AA86="Mayor")),"Alto",IF(OR(AND(Y86="Muy Baja",AA86="Catastrófico"),AND(Y86="Baja",AA86="Catastrófico"),AND(Y86="Media",AA86="Catastrófico"),AND(Y86="Alta",AA86="Catastrófico"),AND(Y86="Muy Alta",AA86="Catastrófico")),"Extremo","")))),"")</f>
        <v/>
      </c>
      <c r="AD86" s="132"/>
      <c r="AE86" s="133"/>
      <c r="AF86" s="134"/>
      <c r="AG86" s="135"/>
      <c r="AH86" s="135"/>
      <c r="AI86" s="133"/>
      <c r="AJ86" s="134"/>
    </row>
    <row r="87" spans="1:68" ht="27" hidden="1" customHeight="1" x14ac:dyDescent="0.3">
      <c r="A87" s="346"/>
      <c r="B87" s="250"/>
      <c r="C87" s="250"/>
      <c r="D87" s="250"/>
      <c r="E87" s="349"/>
      <c r="F87" s="250"/>
      <c r="G87" s="253"/>
      <c r="H87" s="352"/>
      <c r="I87" s="355"/>
      <c r="J87" s="358"/>
      <c r="K87" s="355">
        <f>IF(NOT(ISERROR(MATCH(J87,_xlfn.ANCHORARRAY(E98),0))),I100&amp;"Por favor no seleccionar los criterios de impacto",J87)</f>
        <v>0</v>
      </c>
      <c r="L87" s="352"/>
      <c r="M87" s="355"/>
      <c r="N87" s="361"/>
      <c r="O87" s="123">
        <v>5</v>
      </c>
      <c r="P87" s="124"/>
      <c r="Q87" s="125" t="str">
        <f t="shared" si="64"/>
        <v/>
      </c>
      <c r="R87" s="126"/>
      <c r="S87" s="126"/>
      <c r="T87" s="127" t="str">
        <f t="shared" si="61"/>
        <v/>
      </c>
      <c r="U87" s="126"/>
      <c r="V87" s="126"/>
      <c r="W87" s="126"/>
      <c r="X87" s="128" t="str">
        <f t="shared" si="65"/>
        <v/>
      </c>
      <c r="Y87" s="129" t="str">
        <f t="shared" si="1"/>
        <v/>
      </c>
      <c r="Z87" s="130" t="str">
        <f t="shared" si="62"/>
        <v/>
      </c>
      <c r="AA87" s="129" t="str">
        <f t="shared" si="3"/>
        <v/>
      </c>
      <c r="AB87" s="130" t="str">
        <f t="shared" si="66"/>
        <v/>
      </c>
      <c r="AC87" s="131" t="str">
        <f t="shared" ref="AC87:AC88" si="67">IFERROR(IF(OR(AND(Y87="Muy Baja",AA87="Leve"),AND(Y87="Muy Baja",AA87="Menor"),AND(Y87="Baja",AA87="Leve")),"Bajo",IF(OR(AND(Y87="Muy baja",AA87="Moderado"),AND(Y87="Baja",AA87="Menor"),AND(Y87="Baja",AA87="Moderado"),AND(Y87="Media",AA87="Leve"),AND(Y87="Media",AA87="Menor"),AND(Y87="Media",AA87="Moderado"),AND(Y87="Alta",AA87="Leve"),AND(Y87="Alta",AA87="Menor")),"Moderado",IF(OR(AND(Y87="Muy Baja",AA87="Mayor"),AND(Y87="Baja",AA87="Mayor"),AND(Y87="Media",AA87="Mayor"),AND(Y87="Alta",AA87="Moderado"),AND(Y87="Alta",AA87="Mayor"),AND(Y87="Muy Alta",AA87="Leve"),AND(Y87="Muy Alta",AA87="Menor"),AND(Y87="Muy Alta",AA87="Moderado"),AND(Y87="Muy Alta",AA87="Mayor")),"Alto",IF(OR(AND(Y87="Muy Baja",AA87="Catastrófico"),AND(Y87="Baja",AA87="Catastrófico"),AND(Y87="Media",AA87="Catastrófico"),AND(Y87="Alta",AA87="Catastrófico"),AND(Y87="Muy Alta",AA87="Catastrófico")),"Extremo","")))),"")</f>
        <v/>
      </c>
      <c r="AD87" s="132"/>
      <c r="AE87" s="133"/>
      <c r="AF87" s="134"/>
      <c r="AG87" s="135"/>
      <c r="AH87" s="135"/>
      <c r="AI87" s="133"/>
      <c r="AJ87" s="134"/>
    </row>
    <row r="88" spans="1:68" ht="27" hidden="1" customHeight="1" x14ac:dyDescent="0.3">
      <c r="A88" s="347"/>
      <c r="B88" s="251"/>
      <c r="C88" s="251"/>
      <c r="D88" s="251"/>
      <c r="E88" s="350"/>
      <c r="F88" s="251"/>
      <c r="G88" s="254"/>
      <c r="H88" s="353"/>
      <c r="I88" s="356"/>
      <c r="J88" s="359"/>
      <c r="K88" s="356">
        <f>IF(NOT(ISERROR(MATCH(J88,_xlfn.ANCHORARRAY(E99),0))),I101&amp;"Por favor no seleccionar los criterios de impacto",J88)</f>
        <v>0</v>
      </c>
      <c r="L88" s="353"/>
      <c r="M88" s="356"/>
      <c r="N88" s="362"/>
      <c r="O88" s="123">
        <v>6</v>
      </c>
      <c r="P88" s="124"/>
      <c r="Q88" s="125" t="str">
        <f t="shared" si="64"/>
        <v/>
      </c>
      <c r="R88" s="126"/>
      <c r="S88" s="126"/>
      <c r="T88" s="127" t="str">
        <f t="shared" si="61"/>
        <v/>
      </c>
      <c r="U88" s="126"/>
      <c r="V88" s="126"/>
      <c r="W88" s="126"/>
      <c r="X88" s="128" t="str">
        <f t="shared" si="65"/>
        <v/>
      </c>
      <c r="Y88" s="129" t="str">
        <f t="shared" si="1"/>
        <v/>
      </c>
      <c r="Z88" s="130" t="str">
        <f t="shared" si="62"/>
        <v/>
      </c>
      <c r="AA88" s="129" t="str">
        <f t="shared" si="3"/>
        <v/>
      </c>
      <c r="AB88" s="130" t="str">
        <f t="shared" si="66"/>
        <v/>
      </c>
      <c r="AC88" s="131" t="str">
        <f t="shared" si="67"/>
        <v/>
      </c>
      <c r="AD88" s="132"/>
      <c r="AE88" s="133"/>
      <c r="AF88" s="134"/>
      <c r="AG88" s="135"/>
      <c r="AH88" s="135"/>
      <c r="AI88" s="133"/>
      <c r="AJ88" s="134"/>
    </row>
    <row r="89" spans="1:68" ht="49.5" customHeight="1" x14ac:dyDescent="0.3">
      <c r="A89" s="6"/>
      <c r="B89" s="374" t="s">
        <v>89</v>
      </c>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6"/>
    </row>
    <row r="91" spans="1:68" x14ac:dyDescent="0.3">
      <c r="A91" s="1"/>
      <c r="B91" s="24"/>
      <c r="C91" s="1"/>
      <c r="D91" s="1"/>
      <c r="F91" s="1"/>
    </row>
  </sheetData>
  <dataConsolidate/>
  <mergeCells count="246">
    <mergeCell ref="C23:N23"/>
    <mergeCell ref="O23:Q23"/>
    <mergeCell ref="A20:AJ21"/>
    <mergeCell ref="A26:G26"/>
    <mergeCell ref="H26:N26"/>
    <mergeCell ref="O26:W26"/>
    <mergeCell ref="X26:AD26"/>
    <mergeCell ref="AE26:AJ26"/>
    <mergeCell ref="B89:AJ89"/>
    <mergeCell ref="M77:M82"/>
    <mergeCell ref="N77:N82"/>
    <mergeCell ref="A83:A88"/>
    <mergeCell ref="B83:B88"/>
    <mergeCell ref="C83:C88"/>
    <mergeCell ref="D83:D88"/>
    <mergeCell ref="E83:E88"/>
    <mergeCell ref="F83:F88"/>
    <mergeCell ref="G83:G88"/>
    <mergeCell ref="H83:H88"/>
    <mergeCell ref="I83:I88"/>
    <mergeCell ref="J83:J88"/>
    <mergeCell ref="K83:K88"/>
    <mergeCell ref="L83:L88"/>
    <mergeCell ref="M83:M88"/>
    <mergeCell ref="N83:N88"/>
    <mergeCell ref="J77:J82"/>
    <mergeCell ref="K77:K82"/>
    <mergeCell ref="L77:L82"/>
    <mergeCell ref="A77:A82"/>
    <mergeCell ref="B77:B82"/>
    <mergeCell ref="C77:C82"/>
    <mergeCell ref="D77:D82"/>
    <mergeCell ref="E77:E82"/>
    <mergeCell ref="F77:F82"/>
    <mergeCell ref="G77:G82"/>
    <mergeCell ref="H77:H82"/>
    <mergeCell ref="I77:I82"/>
    <mergeCell ref="M65:M70"/>
    <mergeCell ref="N65:N70"/>
    <mergeCell ref="F71:F76"/>
    <mergeCell ref="G71:G76"/>
    <mergeCell ref="H71:H76"/>
    <mergeCell ref="I71:I76"/>
    <mergeCell ref="J71:J76"/>
    <mergeCell ref="F65:F70"/>
    <mergeCell ref="G65:G70"/>
    <mergeCell ref="H65:H70"/>
    <mergeCell ref="I65:I70"/>
    <mergeCell ref="K71:K76"/>
    <mergeCell ref="L71:L76"/>
    <mergeCell ref="M71:M76"/>
    <mergeCell ref="N71:N76"/>
    <mergeCell ref="I53:I58"/>
    <mergeCell ref="J53:J58"/>
    <mergeCell ref="G59:G64"/>
    <mergeCell ref="H59:H64"/>
    <mergeCell ref="I59:I64"/>
    <mergeCell ref="K53:K58"/>
    <mergeCell ref="L53:L58"/>
    <mergeCell ref="A71:A76"/>
    <mergeCell ref="B71:B76"/>
    <mergeCell ref="C71:C76"/>
    <mergeCell ref="D71:D76"/>
    <mergeCell ref="E71:E76"/>
    <mergeCell ref="A65:A70"/>
    <mergeCell ref="B65:B70"/>
    <mergeCell ref="C65:C70"/>
    <mergeCell ref="D65:D70"/>
    <mergeCell ref="E65:E70"/>
    <mergeCell ref="M53:M58"/>
    <mergeCell ref="N53:N58"/>
    <mergeCell ref="M59:M64"/>
    <mergeCell ref="N59:N64"/>
    <mergeCell ref="J65:J70"/>
    <mergeCell ref="K65:K70"/>
    <mergeCell ref="L65:L70"/>
    <mergeCell ref="A53:A58"/>
    <mergeCell ref="B53:B58"/>
    <mergeCell ref="C53:C58"/>
    <mergeCell ref="A59:A64"/>
    <mergeCell ref="B59:B64"/>
    <mergeCell ref="C59:C64"/>
    <mergeCell ref="D59:D64"/>
    <mergeCell ref="E59:E64"/>
    <mergeCell ref="F59:F64"/>
    <mergeCell ref="D53:D58"/>
    <mergeCell ref="E53:E58"/>
    <mergeCell ref="J59:J64"/>
    <mergeCell ref="K59:K64"/>
    <mergeCell ref="L59:L64"/>
    <mergeCell ref="F53:F58"/>
    <mergeCell ref="G53:G58"/>
    <mergeCell ref="H53:H58"/>
    <mergeCell ref="N41:N46"/>
    <mergeCell ref="A47:A52"/>
    <mergeCell ref="B47:B52"/>
    <mergeCell ref="C47:C52"/>
    <mergeCell ref="D47:D52"/>
    <mergeCell ref="E47:E52"/>
    <mergeCell ref="F47:F52"/>
    <mergeCell ref="G47:G52"/>
    <mergeCell ref="H47:H52"/>
    <mergeCell ref="I47:I52"/>
    <mergeCell ref="J47:J52"/>
    <mergeCell ref="K47:K52"/>
    <mergeCell ref="L47:L52"/>
    <mergeCell ref="M47:M52"/>
    <mergeCell ref="N47:N52"/>
    <mergeCell ref="K35:K40"/>
    <mergeCell ref="L35:L40"/>
    <mergeCell ref="M35:M40"/>
    <mergeCell ref="N35:N40"/>
    <mergeCell ref="A41:A46"/>
    <mergeCell ref="B41:B46"/>
    <mergeCell ref="C41:C46"/>
    <mergeCell ref="D41:D46"/>
    <mergeCell ref="E41:E46"/>
    <mergeCell ref="F41:F46"/>
    <mergeCell ref="G41:G46"/>
    <mergeCell ref="H41:H46"/>
    <mergeCell ref="I41:I46"/>
    <mergeCell ref="J41:J46"/>
    <mergeCell ref="K41:K46"/>
    <mergeCell ref="L41:L46"/>
    <mergeCell ref="F35:F40"/>
    <mergeCell ref="G35:G40"/>
    <mergeCell ref="H35:H40"/>
    <mergeCell ref="I35:I40"/>
    <mergeCell ref="J35:J40"/>
    <mergeCell ref="A35:A40"/>
    <mergeCell ref="B35:B40"/>
    <mergeCell ref="M41:M46"/>
    <mergeCell ref="D35:D40"/>
    <mergeCell ref="E35:E40"/>
    <mergeCell ref="AE27:AE28"/>
    <mergeCell ref="AJ27:AJ28"/>
    <mergeCell ref="AI27:AI28"/>
    <mergeCell ref="AH27:AH28"/>
    <mergeCell ref="AG27:AG28"/>
    <mergeCell ref="AF27:AF28"/>
    <mergeCell ref="A23:B23"/>
    <mergeCell ref="A24:B24"/>
    <mergeCell ref="A25:B25"/>
    <mergeCell ref="A27:A28"/>
    <mergeCell ref="F27:F28"/>
    <mergeCell ref="E27:E28"/>
    <mergeCell ref="D27:D28"/>
    <mergeCell ref="C27:C28"/>
    <mergeCell ref="AD27:AD28"/>
    <mergeCell ref="C24:N24"/>
    <mergeCell ref="C25:N25"/>
    <mergeCell ref="O27:O28"/>
    <mergeCell ref="AC27:AC28"/>
    <mergeCell ref="AB27:AB28"/>
    <mergeCell ref="X27:X28"/>
    <mergeCell ref="P27:P28"/>
    <mergeCell ref="AA27:AA28"/>
    <mergeCell ref="Y27:Y28"/>
    <mergeCell ref="Z27:Z28"/>
    <mergeCell ref="G27:G28"/>
    <mergeCell ref="H27:H28"/>
    <mergeCell ref="I27:I28"/>
    <mergeCell ref="L27:L28"/>
    <mergeCell ref="M27:M28"/>
    <mergeCell ref="B27:B28"/>
    <mergeCell ref="N27:N28"/>
    <mergeCell ref="J27:J28"/>
    <mergeCell ref="K27:K28"/>
    <mergeCell ref="Q27:Q28"/>
    <mergeCell ref="R27:W27"/>
    <mergeCell ref="F29:F34"/>
    <mergeCell ref="G29:G34"/>
    <mergeCell ref="H29:H34"/>
    <mergeCell ref="A29:A34"/>
    <mergeCell ref="B29:B34"/>
    <mergeCell ref="D29:D34"/>
    <mergeCell ref="E29:E34"/>
    <mergeCell ref="N29:N34"/>
    <mergeCell ref="I29:I34"/>
    <mergeCell ref="J29:J34"/>
    <mergeCell ref="K29:K34"/>
    <mergeCell ref="L29:L34"/>
    <mergeCell ref="M29:M34"/>
    <mergeCell ref="C33:C34"/>
    <mergeCell ref="A1:AE5"/>
    <mergeCell ref="W10:AB10"/>
    <mergeCell ref="W18:AB18"/>
    <mergeCell ref="A19:J19"/>
    <mergeCell ref="N7:S7"/>
    <mergeCell ref="W9:AB9"/>
    <mergeCell ref="P8:S8"/>
    <mergeCell ref="P9:S9"/>
    <mergeCell ref="P10:S10"/>
    <mergeCell ref="P11:S11"/>
    <mergeCell ref="P12:S12"/>
    <mergeCell ref="P13:S13"/>
    <mergeCell ref="P14:S14"/>
    <mergeCell ref="P15:S15"/>
    <mergeCell ref="P16:S16"/>
    <mergeCell ref="P17:S17"/>
    <mergeCell ref="P18:S18"/>
    <mergeCell ref="AG30:AG34"/>
    <mergeCell ref="O30:O34"/>
    <mergeCell ref="P30:P34"/>
    <mergeCell ref="Q30:Q34"/>
    <mergeCell ref="R30:R34"/>
    <mergeCell ref="S30:S34"/>
    <mergeCell ref="T30:T34"/>
    <mergeCell ref="U30:U34"/>
    <mergeCell ref="V30:V34"/>
    <mergeCell ref="W30:W34"/>
    <mergeCell ref="AD29:AD34"/>
    <mergeCell ref="AD35:AD40"/>
    <mergeCell ref="AE35:AE40"/>
    <mergeCell ref="AF35:AF40"/>
    <mergeCell ref="Y30:Y34"/>
    <mergeCell ref="Z30:Z34"/>
    <mergeCell ref="AA30:AA34"/>
    <mergeCell ref="AB30:AB34"/>
    <mergeCell ref="AC30:AC34"/>
    <mergeCell ref="AE30:AE34"/>
    <mergeCell ref="AF30:AF34"/>
    <mergeCell ref="AG35:AG40"/>
    <mergeCell ref="AH35:AH40"/>
    <mergeCell ref="AI35:AI40"/>
    <mergeCell ref="AJ35:AJ40"/>
    <mergeCell ref="AH30:AH34"/>
    <mergeCell ref="AI30:AI34"/>
    <mergeCell ref="AJ30:AJ34"/>
    <mergeCell ref="C35:C36"/>
    <mergeCell ref="C37:C38"/>
    <mergeCell ref="C39:C40"/>
    <mergeCell ref="P35:P40"/>
    <mergeCell ref="O35:O40"/>
    <mergeCell ref="Q35:Q40"/>
    <mergeCell ref="R35:R40"/>
    <mergeCell ref="S35:S40"/>
    <mergeCell ref="T35:T40"/>
    <mergeCell ref="U35:U40"/>
    <mergeCell ref="V35:V40"/>
    <mergeCell ref="W35:W40"/>
    <mergeCell ref="Y35:Y40"/>
    <mergeCell ref="Z35:Z40"/>
    <mergeCell ref="AA35:AA40"/>
    <mergeCell ref="AB35:AB40"/>
    <mergeCell ref="AC35:AC40"/>
  </mergeCells>
  <conditionalFormatting sqref="H29 H35">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29 L35 L41 L47 L53 L59 L65 L71 L77 L83">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29">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29:Y30">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29:AA30">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29:AC30">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77">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35">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35">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35">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35">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41">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41">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41:Y46">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41:AA46">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41:AC46">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47">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47">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47:Y52">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47:AA52">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47:AC52">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53">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53">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53:Y58">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53:AA58">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53:AC58">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59">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59">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59:Y64">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59:AA64">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59:AC64">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65">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65">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65:Y70">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65:AA70">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65:AC70">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71">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71">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71:Y76">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71:AA76">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71:AC76">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77">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77:Y82">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77:AA82">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77:AC82">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83">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83">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83:Y88">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83:AA88">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83:AC88">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29:K88">
    <cfRule type="containsText" dxfId="4" priority="1" operator="containsText" text="❌">
      <formula>NOT(ISERROR(SEARCH("❌",K29)))</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R29:R30 R35 R41:R88</xm:sqref>
        </x14:dataValidation>
        <x14:dataValidation type="list" allowBlank="1" showInputMessage="1" showErrorMessage="1" xr:uid="{00000000-0002-0000-0100-000001000000}">
          <x14:formula1>
            <xm:f>'Tabla Valoración controles'!$D$7:$D$8</xm:f>
          </x14:formula1>
          <xm:sqref>S29:S30 S35 S41:S88</xm:sqref>
        </x14:dataValidation>
        <x14:dataValidation type="list" allowBlank="1" showInputMessage="1" showErrorMessage="1" xr:uid="{00000000-0002-0000-0100-000002000000}">
          <x14:formula1>
            <xm:f>'Tabla Valoración controles'!$D$9:$D$10</xm:f>
          </x14:formula1>
          <xm:sqref>U29:U30 U35 U41:U88</xm:sqref>
        </x14:dataValidation>
        <x14:dataValidation type="list" allowBlank="1" showInputMessage="1" showErrorMessage="1" xr:uid="{00000000-0002-0000-0100-000003000000}">
          <x14:formula1>
            <xm:f>'Tabla Valoración controles'!$D$11:$D$12</xm:f>
          </x14:formula1>
          <xm:sqref>V29:V30 V35 V41:V88</xm:sqref>
        </x14:dataValidation>
        <x14:dataValidation type="list" allowBlank="1" showInputMessage="1" showErrorMessage="1" xr:uid="{00000000-0002-0000-0100-000004000000}">
          <x14:formula1>
            <xm:f>'Opciones Tratamiento'!$B$9:$B$10</xm:f>
          </x14:formula1>
          <xm:sqref>AJ29:AJ30 AJ86:AJ87 AJ80:AJ81 AJ83:AJ84 AJ41:AJ42 AJ44:AJ45 AJ47:AJ48 AJ50:AJ51 AJ53:AJ54 AJ56:AJ57 AJ59:AJ60 AJ62:AJ63 AJ65:AJ66 AJ68:AJ69 AJ71:AJ72 AJ74:AJ75 AJ77:AJ78 AJ35</xm:sqref>
        </x14:dataValidation>
        <x14:dataValidation type="list" allowBlank="1" showInputMessage="1" showErrorMessage="1" xr:uid="{00000000-0002-0000-0100-000005000000}">
          <x14:formula1>
            <xm:f>'Tabla Valoración controles'!$D$13:$D$14</xm:f>
          </x14:formula1>
          <xm:sqref>W29:W30 W35 W41:W88</xm:sqref>
        </x14:dataValidation>
        <x14:dataValidation type="list" allowBlank="1" showInputMessage="1" showErrorMessage="1" xr:uid="{00000000-0002-0000-0100-000006000000}">
          <x14:formula1>
            <xm:f>'Opciones Tratamiento'!$B$13:$B$19</xm:f>
          </x14:formula1>
          <xm:sqref>F29:F88</xm:sqref>
        </x14:dataValidation>
        <x14:dataValidation type="list" allowBlank="1" showInputMessage="1" showErrorMessage="1" xr:uid="{00000000-0002-0000-0100-000007000000}">
          <x14:formula1>
            <xm:f>'Opciones Tratamiento'!$E$2:$E$4</xm:f>
          </x14:formula1>
          <xm:sqref>B29:B88</xm:sqref>
        </x14:dataValidation>
        <x14:dataValidation type="list" allowBlank="1" showInputMessage="1" showErrorMessage="1" xr:uid="{00000000-0002-0000-0100-000008000000}">
          <x14:formula1>
            <xm:f>'Opciones Tratamiento'!$B$2:$B$5</xm:f>
          </x14:formula1>
          <xm:sqref>AD41:AD88 AD35 AD29</xm:sqref>
        </x14:dataValidation>
        <x14:dataValidation type="list" allowBlank="1" showInputMessage="1" showErrorMessage="1" xr:uid="{00000000-0002-0000-0100-000009000000}">
          <x14:formula1>
            <xm:f>'Tabla Impacto'!$F$210:$F$221</xm:f>
          </x14:formula1>
          <xm:sqref>J29:J88</xm:sqref>
        </x14:dataValidation>
        <x14:dataValidation type="custom" allowBlank="1" showInputMessage="1" showErrorMessage="1" error="Recuerde que las acciones se generan bajo la medida de mitigar el riesgo" xr:uid="{00000000-0002-0000-0100-00000A000000}">
          <x14:formula1>
            <xm:f>IF(OR(AD29='Opciones Tratamiento'!$B$2,AD29='Opciones Tratamiento'!$B$3,AD29='Opciones Tratamiento'!$B$4),ISBLANK(AD29),ISTEXT(AD29))</xm:f>
          </x14:formula1>
          <xm:sqref>AE29:AE30 AE35 AE41:AE88</xm:sqref>
        </x14:dataValidation>
        <x14:dataValidation type="custom" allowBlank="1" showInputMessage="1" showErrorMessage="1" error="Recuerde que las acciones se generan bajo la medida de mitigar el riesgo" xr:uid="{00000000-0002-0000-0100-00000B000000}">
          <x14:formula1>
            <xm:f>IF(OR(AD29='Opciones Tratamiento'!$B$2,AD29='Opciones Tratamiento'!$B$3,AD29='Opciones Tratamiento'!$B$4),ISBLANK(AD29),ISTEXT(AD29))</xm:f>
          </x14:formula1>
          <xm:sqref>AF29:AF30 AF35 AF41:AF88</xm:sqref>
        </x14:dataValidation>
        <x14:dataValidation type="custom" allowBlank="1" showInputMessage="1" showErrorMessage="1" error="Recuerde que las acciones se generan bajo la medida de mitigar el riesgo" xr:uid="{00000000-0002-0000-0100-00000C000000}">
          <x14:formula1>
            <xm:f>IF(OR(AD29='Opciones Tratamiento'!$B$2,AD29='Opciones Tratamiento'!$B$3,AD29='Opciones Tratamiento'!$B$4),ISBLANK(AD29),ISTEXT(AD29))</xm:f>
          </x14:formula1>
          <xm:sqref>AG29:AG30 AG35 AG41:AG88</xm:sqref>
        </x14:dataValidation>
        <x14:dataValidation type="custom" allowBlank="1" showInputMessage="1" showErrorMessage="1" error="Recuerde que las acciones se generan bajo la medida de mitigar el riesgo" xr:uid="{00000000-0002-0000-0100-00000D000000}">
          <x14:formula1>
            <xm:f>IF(OR(AD29='Opciones Tratamiento'!$B$2,AD29='Opciones Tratamiento'!$B$3,AD29='Opciones Tratamiento'!$B$4),ISBLANK(AD29),ISTEXT(AD29))</xm:f>
          </x14:formula1>
          <xm:sqref>AH29:AH30 AH35 AH41:AH88</xm:sqref>
        </x14:dataValidation>
        <x14:dataValidation type="custom" allowBlank="1" showInputMessage="1" showErrorMessage="1" error="Recuerde que las acciones se generan bajo la medida de mitigar el riesgo" xr:uid="{00000000-0002-0000-0100-00000E000000}">
          <x14:formula1>
            <xm:f>IF(OR(AD29='Opciones Tratamiento'!$B$2,AD29='Opciones Tratamiento'!$B$3,AD29='Opciones Tratamiento'!$B$4),ISBLANK(AD29),ISTEXT(AD29))</xm:f>
          </x14:formula1>
          <xm:sqref>AI29:AI30 AI35 AI41:AI88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77" t="s">
        <v>90</v>
      </c>
      <c r="C2" s="377"/>
      <c r="D2" s="377"/>
      <c r="E2" s="377"/>
      <c r="F2" s="377"/>
      <c r="G2" s="377"/>
      <c r="H2" s="377"/>
      <c r="I2" s="377"/>
      <c r="J2" s="414" t="s">
        <v>13</v>
      </c>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77"/>
      <c r="C3" s="377"/>
      <c r="D3" s="377"/>
      <c r="E3" s="377"/>
      <c r="F3" s="377"/>
      <c r="G3" s="377"/>
      <c r="H3" s="377"/>
      <c r="I3" s="377"/>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77"/>
      <c r="C4" s="377"/>
      <c r="D4" s="377"/>
      <c r="E4" s="377"/>
      <c r="F4" s="377"/>
      <c r="G4" s="377"/>
      <c r="H4" s="377"/>
      <c r="I4" s="377"/>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25" t="s">
        <v>91</v>
      </c>
      <c r="C6" s="425"/>
      <c r="D6" s="426"/>
      <c r="E6" s="415" t="s">
        <v>92</v>
      </c>
      <c r="F6" s="416"/>
      <c r="G6" s="416"/>
      <c r="H6" s="416"/>
      <c r="I6" s="417"/>
      <c r="J6" s="411" t="str">
        <f>IF(AND('Mapa final'!$H$29="Muy Alta",'Mapa final'!$L$29="Leve"),CONCATENATE("R",'Mapa final'!$A$29),"")</f>
        <v/>
      </c>
      <c r="K6" s="412"/>
      <c r="L6" s="412" t="str">
        <f>IF(AND('Mapa final'!$H$35="Muy Alta",'Mapa final'!$L$35="Leve"),CONCATENATE("R",'Mapa final'!$A$35),"")</f>
        <v/>
      </c>
      <c r="M6" s="412"/>
      <c r="N6" s="412" t="str">
        <f>IF(AND('Mapa final'!$H$41="Muy Alta",'Mapa final'!$L$41="Leve"),CONCATENATE("R",'Mapa final'!$A$41),"")</f>
        <v/>
      </c>
      <c r="O6" s="413"/>
      <c r="P6" s="411" t="str">
        <f>IF(AND('Mapa final'!$H$29="Muy Alta",'Mapa final'!$L$29="Menor"),CONCATENATE("R",'Mapa final'!$A$29),"")</f>
        <v/>
      </c>
      <c r="Q6" s="412"/>
      <c r="R6" s="412" t="str">
        <f>IF(AND('Mapa final'!$H$35="Muy Alta",'Mapa final'!$L$35="Menor"),CONCATENATE("R",'Mapa final'!$A$35),"")</f>
        <v/>
      </c>
      <c r="S6" s="412"/>
      <c r="T6" s="412" t="str">
        <f>IF(AND('Mapa final'!$H$41="Muy Alta",'Mapa final'!$L$41="Menor"),CONCATENATE("R",'Mapa final'!$A$41),"")</f>
        <v/>
      </c>
      <c r="U6" s="413"/>
      <c r="V6" s="411" t="str">
        <f>IF(AND('Mapa final'!$H$29="Muy Alta",'Mapa final'!$L$29="Moderado"),CONCATENATE("R",'Mapa final'!$A$29),"")</f>
        <v/>
      </c>
      <c r="W6" s="412"/>
      <c r="X6" s="412" t="str">
        <f>IF(AND('Mapa final'!$H$35="Muy Alta",'Mapa final'!$L$35="Moderado"),CONCATENATE("R",'Mapa final'!$A$35),"")</f>
        <v>R2</v>
      </c>
      <c r="Y6" s="412"/>
      <c r="Z6" s="412" t="str">
        <f>IF(AND('Mapa final'!$H$41="Muy Alta",'Mapa final'!$L$41="Moderado"),CONCATENATE("R",'Mapa final'!$A$41),"")</f>
        <v/>
      </c>
      <c r="AA6" s="413"/>
      <c r="AB6" s="411" t="str">
        <f>IF(AND('Mapa final'!$H$29="Muy Alta",'Mapa final'!$L$29="Mayor"),CONCATENATE("R",'Mapa final'!$A$29),"")</f>
        <v>R1</v>
      </c>
      <c r="AC6" s="412"/>
      <c r="AD6" s="412" t="str">
        <f>IF(AND('Mapa final'!$H$35="Muy Alta",'Mapa final'!$L$35="Mayor"),CONCATENATE("R",'Mapa final'!$A$35),"")</f>
        <v/>
      </c>
      <c r="AE6" s="412"/>
      <c r="AF6" s="412" t="str">
        <f>IF(AND('Mapa final'!$H$41="Muy Alta",'Mapa final'!$L$41="Mayor"),CONCATENATE("R",'Mapa final'!$A$41),"")</f>
        <v/>
      </c>
      <c r="AG6" s="413"/>
      <c r="AH6" s="402" t="str">
        <f>IF(AND('Mapa final'!$H$29="Muy Alta",'Mapa final'!$L$29="Catastrófico"),CONCATENATE("R",'Mapa final'!$A$29),"")</f>
        <v/>
      </c>
      <c r="AI6" s="403"/>
      <c r="AJ6" s="403" t="str">
        <f>IF(AND('Mapa final'!$H$35="Muy Alta",'Mapa final'!$L$35="Catastrófico"),CONCATENATE("R",'Mapa final'!$A$35),"")</f>
        <v/>
      </c>
      <c r="AK6" s="403"/>
      <c r="AL6" s="403" t="str">
        <f>IF(AND('Mapa final'!$H$41="Muy Alta",'Mapa final'!$L$41="Catastrófico"),CONCATENATE("R",'Mapa final'!$A$41),"")</f>
        <v/>
      </c>
      <c r="AM6" s="404"/>
      <c r="AO6" s="427" t="s">
        <v>93</v>
      </c>
      <c r="AP6" s="428"/>
      <c r="AQ6" s="428"/>
      <c r="AR6" s="428"/>
      <c r="AS6" s="428"/>
      <c r="AT6" s="42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25"/>
      <c r="C7" s="425"/>
      <c r="D7" s="426"/>
      <c r="E7" s="418"/>
      <c r="F7" s="419"/>
      <c r="G7" s="419"/>
      <c r="H7" s="419"/>
      <c r="I7" s="420"/>
      <c r="J7" s="405"/>
      <c r="K7" s="406"/>
      <c r="L7" s="406"/>
      <c r="M7" s="406"/>
      <c r="N7" s="406"/>
      <c r="O7" s="407"/>
      <c r="P7" s="405"/>
      <c r="Q7" s="406"/>
      <c r="R7" s="406"/>
      <c r="S7" s="406"/>
      <c r="T7" s="406"/>
      <c r="U7" s="407"/>
      <c r="V7" s="405"/>
      <c r="W7" s="406"/>
      <c r="X7" s="406"/>
      <c r="Y7" s="406"/>
      <c r="Z7" s="406"/>
      <c r="AA7" s="407"/>
      <c r="AB7" s="405"/>
      <c r="AC7" s="406"/>
      <c r="AD7" s="406"/>
      <c r="AE7" s="406"/>
      <c r="AF7" s="406"/>
      <c r="AG7" s="407"/>
      <c r="AH7" s="396"/>
      <c r="AI7" s="397"/>
      <c r="AJ7" s="397"/>
      <c r="AK7" s="397"/>
      <c r="AL7" s="397"/>
      <c r="AM7" s="398"/>
      <c r="AN7" s="83"/>
      <c r="AO7" s="430"/>
      <c r="AP7" s="431"/>
      <c r="AQ7" s="431"/>
      <c r="AR7" s="431"/>
      <c r="AS7" s="431"/>
      <c r="AT7" s="43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25"/>
      <c r="C8" s="425"/>
      <c r="D8" s="426"/>
      <c r="E8" s="418"/>
      <c r="F8" s="419"/>
      <c r="G8" s="419"/>
      <c r="H8" s="419"/>
      <c r="I8" s="420"/>
      <c r="J8" s="405" t="str">
        <f>IF(AND('Mapa final'!$H$47="Muy Alta",'Mapa final'!$L$47="Leve"),CONCATENATE("R",'Mapa final'!$A$47),"")</f>
        <v/>
      </c>
      <c r="K8" s="406"/>
      <c r="L8" s="406" t="str">
        <f>IF(AND('Mapa final'!$H$53="Muy Alta",'Mapa final'!$L$53="Leve"),CONCATENATE("R",'Mapa final'!$A$53),"")</f>
        <v/>
      </c>
      <c r="M8" s="406"/>
      <c r="N8" s="406" t="str">
        <f>IF(AND('Mapa final'!$H$59="Muy Alta",'Mapa final'!$L$59="Leve"),CONCATENATE("R",'Mapa final'!$A$59),"")</f>
        <v/>
      </c>
      <c r="O8" s="407"/>
      <c r="P8" s="405" t="str">
        <f>IF(AND('Mapa final'!$H$47="Muy Alta",'Mapa final'!$L$47="Menor"),CONCATENATE("R",'Mapa final'!$A$47),"")</f>
        <v/>
      </c>
      <c r="Q8" s="406"/>
      <c r="R8" s="406" t="str">
        <f>IF(AND('Mapa final'!$H$53="Muy Alta",'Mapa final'!$L$53="Menor"),CONCATENATE("R",'Mapa final'!$A$53),"")</f>
        <v/>
      </c>
      <c r="S8" s="406"/>
      <c r="T8" s="406" t="str">
        <f>IF(AND('Mapa final'!$H$59="Muy Alta",'Mapa final'!$L$59="Menor"),CONCATENATE("R",'Mapa final'!$A$59),"")</f>
        <v/>
      </c>
      <c r="U8" s="407"/>
      <c r="V8" s="405" t="str">
        <f>IF(AND('Mapa final'!$H$47="Muy Alta",'Mapa final'!$L$47="Moderado"),CONCATENATE("R",'Mapa final'!$A$47),"")</f>
        <v/>
      </c>
      <c r="W8" s="406"/>
      <c r="X8" s="406" t="str">
        <f>IF(AND('Mapa final'!$H$53="Muy Alta",'Mapa final'!$L$53="Moderado"),CONCATENATE("R",'Mapa final'!$A$53),"")</f>
        <v/>
      </c>
      <c r="Y8" s="406"/>
      <c r="Z8" s="406" t="str">
        <f>IF(AND('Mapa final'!$H$59="Muy Alta",'Mapa final'!$L$59="Moderado"),CONCATENATE("R",'Mapa final'!$A$59),"")</f>
        <v/>
      </c>
      <c r="AA8" s="407"/>
      <c r="AB8" s="405" t="str">
        <f>IF(AND('Mapa final'!$H$47="Muy Alta",'Mapa final'!$L$47="Mayor"),CONCATENATE("R",'Mapa final'!$A$47),"")</f>
        <v/>
      </c>
      <c r="AC8" s="406"/>
      <c r="AD8" s="406" t="str">
        <f>IF(AND('Mapa final'!$H$53="Muy Alta",'Mapa final'!$L$53="Mayor"),CONCATENATE("R",'Mapa final'!$A$53),"")</f>
        <v/>
      </c>
      <c r="AE8" s="406"/>
      <c r="AF8" s="406" t="str">
        <f>IF(AND('Mapa final'!$H$59="Muy Alta",'Mapa final'!$L$59="Mayor"),CONCATENATE("R",'Mapa final'!$A$59),"")</f>
        <v/>
      </c>
      <c r="AG8" s="407"/>
      <c r="AH8" s="396" t="str">
        <f>IF(AND('Mapa final'!$H$47="Muy Alta",'Mapa final'!$L$47="Catastrófico"),CONCATENATE("R",'Mapa final'!$A$47),"")</f>
        <v/>
      </c>
      <c r="AI8" s="397"/>
      <c r="AJ8" s="397" t="str">
        <f>IF(AND('Mapa final'!$H$53="Muy Alta",'Mapa final'!$L$53="Catastrófico"),CONCATENATE("R",'Mapa final'!$A$53),"")</f>
        <v/>
      </c>
      <c r="AK8" s="397"/>
      <c r="AL8" s="397" t="str">
        <f>IF(AND('Mapa final'!$H$59="Muy Alta",'Mapa final'!$L$59="Catastrófico"),CONCATENATE("R",'Mapa final'!$A$59),"")</f>
        <v/>
      </c>
      <c r="AM8" s="398"/>
      <c r="AN8" s="83"/>
      <c r="AO8" s="430"/>
      <c r="AP8" s="431"/>
      <c r="AQ8" s="431"/>
      <c r="AR8" s="431"/>
      <c r="AS8" s="431"/>
      <c r="AT8" s="43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25"/>
      <c r="C9" s="425"/>
      <c r="D9" s="426"/>
      <c r="E9" s="418"/>
      <c r="F9" s="419"/>
      <c r="G9" s="419"/>
      <c r="H9" s="419"/>
      <c r="I9" s="420"/>
      <c r="J9" s="405"/>
      <c r="K9" s="406"/>
      <c r="L9" s="406"/>
      <c r="M9" s="406"/>
      <c r="N9" s="406"/>
      <c r="O9" s="407"/>
      <c r="P9" s="405"/>
      <c r="Q9" s="406"/>
      <c r="R9" s="406"/>
      <c r="S9" s="406"/>
      <c r="T9" s="406"/>
      <c r="U9" s="407"/>
      <c r="V9" s="405"/>
      <c r="W9" s="406"/>
      <c r="X9" s="406"/>
      <c r="Y9" s="406"/>
      <c r="Z9" s="406"/>
      <c r="AA9" s="407"/>
      <c r="AB9" s="405"/>
      <c r="AC9" s="406"/>
      <c r="AD9" s="406"/>
      <c r="AE9" s="406"/>
      <c r="AF9" s="406"/>
      <c r="AG9" s="407"/>
      <c r="AH9" s="396"/>
      <c r="AI9" s="397"/>
      <c r="AJ9" s="397"/>
      <c r="AK9" s="397"/>
      <c r="AL9" s="397"/>
      <c r="AM9" s="398"/>
      <c r="AN9" s="83"/>
      <c r="AO9" s="430"/>
      <c r="AP9" s="431"/>
      <c r="AQ9" s="431"/>
      <c r="AR9" s="431"/>
      <c r="AS9" s="431"/>
      <c r="AT9" s="43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25"/>
      <c r="C10" s="425"/>
      <c r="D10" s="426"/>
      <c r="E10" s="418"/>
      <c r="F10" s="419"/>
      <c r="G10" s="419"/>
      <c r="H10" s="419"/>
      <c r="I10" s="420"/>
      <c r="J10" s="405" t="str">
        <f>IF(AND('Mapa final'!$H$65="Muy Alta",'Mapa final'!$L$65="Leve"),CONCATENATE("R",'Mapa final'!$A$65),"")</f>
        <v/>
      </c>
      <c r="K10" s="406"/>
      <c r="L10" s="406" t="str">
        <f>IF(AND('Mapa final'!$H$71="Muy Alta",'Mapa final'!$L$71="Leve"),CONCATENATE("R",'Mapa final'!$A$71),"")</f>
        <v/>
      </c>
      <c r="M10" s="406"/>
      <c r="N10" s="406" t="str">
        <f>IF(AND('Mapa final'!$H$77="Muy Alta",'Mapa final'!$L$77="Leve"),CONCATENATE("R",'Mapa final'!$A$77),"")</f>
        <v/>
      </c>
      <c r="O10" s="407"/>
      <c r="P10" s="405" t="str">
        <f>IF(AND('Mapa final'!$H$65="Muy Alta",'Mapa final'!$L$65="Menor"),CONCATENATE("R",'Mapa final'!$A$65),"")</f>
        <v/>
      </c>
      <c r="Q10" s="406"/>
      <c r="R10" s="406" t="str">
        <f>IF(AND('Mapa final'!$H$71="Muy Alta",'Mapa final'!$L$71="Menor"),CONCATENATE("R",'Mapa final'!$A$71),"")</f>
        <v/>
      </c>
      <c r="S10" s="406"/>
      <c r="T10" s="406" t="str">
        <f>IF(AND('Mapa final'!$H$77="Muy Alta",'Mapa final'!$L$77="Menor"),CONCATENATE("R",'Mapa final'!$A$77),"")</f>
        <v/>
      </c>
      <c r="U10" s="407"/>
      <c r="V10" s="405" t="str">
        <f>IF(AND('Mapa final'!$H$65="Muy Alta",'Mapa final'!$L$65="Moderado"),CONCATENATE("R",'Mapa final'!$A$65),"")</f>
        <v/>
      </c>
      <c r="W10" s="406"/>
      <c r="X10" s="406" t="str">
        <f>IF(AND('Mapa final'!$H$71="Muy Alta",'Mapa final'!$L$71="Moderado"),CONCATENATE("R",'Mapa final'!$A$71),"")</f>
        <v/>
      </c>
      <c r="Y10" s="406"/>
      <c r="Z10" s="406" t="str">
        <f>IF(AND('Mapa final'!$H$77="Muy Alta",'Mapa final'!$L$77="Moderado"),CONCATENATE("R",'Mapa final'!$A$77),"")</f>
        <v/>
      </c>
      <c r="AA10" s="407"/>
      <c r="AB10" s="405" t="str">
        <f>IF(AND('Mapa final'!$H$65="Muy Alta",'Mapa final'!$L$65="Mayor"),CONCATENATE("R",'Mapa final'!$A$65),"")</f>
        <v/>
      </c>
      <c r="AC10" s="406"/>
      <c r="AD10" s="406" t="str">
        <f>IF(AND('Mapa final'!$H$71="Muy Alta",'Mapa final'!$L$71="Mayor"),CONCATENATE("R",'Mapa final'!$A$71),"")</f>
        <v/>
      </c>
      <c r="AE10" s="406"/>
      <c r="AF10" s="406" t="str">
        <f>IF(AND('Mapa final'!$H$77="Muy Alta",'Mapa final'!$L$77="Mayor"),CONCATENATE("R",'Mapa final'!$A$77),"")</f>
        <v/>
      </c>
      <c r="AG10" s="407"/>
      <c r="AH10" s="396" t="str">
        <f>IF(AND('Mapa final'!$H$65="Muy Alta",'Mapa final'!$L$65="Catastrófico"),CONCATENATE("R",'Mapa final'!$A$65),"")</f>
        <v/>
      </c>
      <c r="AI10" s="397"/>
      <c r="AJ10" s="397" t="str">
        <f>IF(AND('Mapa final'!$H$71="Muy Alta",'Mapa final'!$L$71="Catastrófico"),CONCATENATE("R",'Mapa final'!$A$71),"")</f>
        <v/>
      </c>
      <c r="AK10" s="397"/>
      <c r="AL10" s="397" t="str">
        <f>IF(AND('Mapa final'!$H$77="Muy Alta",'Mapa final'!$L$77="Catastrófico"),CONCATENATE("R",'Mapa final'!$A$77),"")</f>
        <v/>
      </c>
      <c r="AM10" s="398"/>
      <c r="AN10" s="83"/>
      <c r="AO10" s="430"/>
      <c r="AP10" s="431"/>
      <c r="AQ10" s="431"/>
      <c r="AR10" s="431"/>
      <c r="AS10" s="431"/>
      <c r="AT10" s="43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25"/>
      <c r="C11" s="425"/>
      <c r="D11" s="426"/>
      <c r="E11" s="418"/>
      <c r="F11" s="419"/>
      <c r="G11" s="419"/>
      <c r="H11" s="419"/>
      <c r="I11" s="420"/>
      <c r="J11" s="405"/>
      <c r="K11" s="406"/>
      <c r="L11" s="406"/>
      <c r="M11" s="406"/>
      <c r="N11" s="406"/>
      <c r="O11" s="407"/>
      <c r="P11" s="405"/>
      <c r="Q11" s="406"/>
      <c r="R11" s="406"/>
      <c r="S11" s="406"/>
      <c r="T11" s="406"/>
      <c r="U11" s="407"/>
      <c r="V11" s="405"/>
      <c r="W11" s="406"/>
      <c r="X11" s="406"/>
      <c r="Y11" s="406"/>
      <c r="Z11" s="406"/>
      <c r="AA11" s="407"/>
      <c r="AB11" s="405"/>
      <c r="AC11" s="406"/>
      <c r="AD11" s="406"/>
      <c r="AE11" s="406"/>
      <c r="AF11" s="406"/>
      <c r="AG11" s="407"/>
      <c r="AH11" s="396"/>
      <c r="AI11" s="397"/>
      <c r="AJ11" s="397"/>
      <c r="AK11" s="397"/>
      <c r="AL11" s="397"/>
      <c r="AM11" s="398"/>
      <c r="AN11" s="83"/>
      <c r="AO11" s="430"/>
      <c r="AP11" s="431"/>
      <c r="AQ11" s="431"/>
      <c r="AR11" s="431"/>
      <c r="AS11" s="431"/>
      <c r="AT11" s="43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25"/>
      <c r="C12" s="425"/>
      <c r="D12" s="426"/>
      <c r="E12" s="418"/>
      <c r="F12" s="419"/>
      <c r="G12" s="419"/>
      <c r="H12" s="419"/>
      <c r="I12" s="420"/>
      <c r="J12" s="405" t="str">
        <f>IF(AND('Mapa final'!$H$83="Muy Alta",'Mapa final'!$L$83="Leve"),CONCATENATE("R",'Mapa final'!$A$83),"")</f>
        <v/>
      </c>
      <c r="K12" s="406"/>
      <c r="L12" s="406" t="str">
        <f>IF(AND('Mapa final'!$H$89="Muy Alta",'Mapa final'!$L$89="Leve"),CONCATENATE("R",'Mapa final'!$A$89),"")</f>
        <v/>
      </c>
      <c r="M12" s="406"/>
      <c r="N12" s="406" t="str">
        <f>IF(AND('Mapa final'!$H$95="Muy Alta",'Mapa final'!$L$95="Leve"),CONCATENATE("R",'Mapa final'!$A$95),"")</f>
        <v/>
      </c>
      <c r="O12" s="407"/>
      <c r="P12" s="405" t="str">
        <f>IF(AND('Mapa final'!$H$83="Muy Alta",'Mapa final'!$L$83="Menor"),CONCATENATE("R",'Mapa final'!$A$83),"")</f>
        <v/>
      </c>
      <c r="Q12" s="406"/>
      <c r="R12" s="406" t="str">
        <f>IF(AND('Mapa final'!$H$89="Muy Alta",'Mapa final'!$L$89="Menor"),CONCATENATE("R",'Mapa final'!$A$89),"")</f>
        <v/>
      </c>
      <c r="S12" s="406"/>
      <c r="T12" s="406" t="str">
        <f>IF(AND('Mapa final'!$H$95="Muy Alta",'Mapa final'!$L$95="Menor"),CONCATENATE("R",'Mapa final'!$A$95),"")</f>
        <v/>
      </c>
      <c r="U12" s="407"/>
      <c r="V12" s="405" t="str">
        <f>IF(AND('Mapa final'!$H$83="Muy Alta",'Mapa final'!$L$83="Moderado"),CONCATENATE("R",'Mapa final'!$A$83),"")</f>
        <v/>
      </c>
      <c r="W12" s="406"/>
      <c r="X12" s="406" t="str">
        <f>IF(AND('Mapa final'!$H$89="Muy Alta",'Mapa final'!$L$89="Moderado"),CONCATENATE("R",'Mapa final'!$A$89),"")</f>
        <v/>
      </c>
      <c r="Y12" s="406"/>
      <c r="Z12" s="406" t="str">
        <f>IF(AND('Mapa final'!$H$95="Muy Alta",'Mapa final'!$L$95="Moderado"),CONCATENATE("R",'Mapa final'!$A$95),"")</f>
        <v/>
      </c>
      <c r="AA12" s="407"/>
      <c r="AB12" s="405" t="str">
        <f>IF(AND('Mapa final'!$H$83="Muy Alta",'Mapa final'!$L$83="Mayor"),CONCATENATE("R",'Mapa final'!$A$83),"")</f>
        <v/>
      </c>
      <c r="AC12" s="406"/>
      <c r="AD12" s="406" t="str">
        <f>IF(AND('Mapa final'!$H$89="Muy Alta",'Mapa final'!$L$89="Mayor"),CONCATENATE("R",'Mapa final'!$A$89),"")</f>
        <v/>
      </c>
      <c r="AE12" s="406"/>
      <c r="AF12" s="406" t="str">
        <f>IF(AND('Mapa final'!$H$95="Muy Alta",'Mapa final'!$L$95="Mayor"),CONCATENATE("R",'Mapa final'!$A$95),"")</f>
        <v/>
      </c>
      <c r="AG12" s="407"/>
      <c r="AH12" s="396" t="str">
        <f>IF(AND('Mapa final'!$H$83="Muy Alta",'Mapa final'!$L$83="Catastrófico"),CONCATENATE("R",'Mapa final'!$A$83),"")</f>
        <v/>
      </c>
      <c r="AI12" s="397"/>
      <c r="AJ12" s="397" t="str">
        <f>IF(AND('Mapa final'!$H$89="Muy Alta",'Mapa final'!$L$89="Catastrófico"),CONCATENATE("R",'Mapa final'!$A$89),"")</f>
        <v/>
      </c>
      <c r="AK12" s="397"/>
      <c r="AL12" s="397" t="str">
        <f>IF(AND('Mapa final'!$H$95="Muy Alta",'Mapa final'!$L$95="Catastrófico"),CONCATENATE("R",'Mapa final'!$A$95),"")</f>
        <v/>
      </c>
      <c r="AM12" s="398"/>
      <c r="AN12" s="83"/>
      <c r="AO12" s="430"/>
      <c r="AP12" s="431"/>
      <c r="AQ12" s="431"/>
      <c r="AR12" s="431"/>
      <c r="AS12" s="431"/>
      <c r="AT12" s="43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25"/>
      <c r="C13" s="425"/>
      <c r="D13" s="426"/>
      <c r="E13" s="421"/>
      <c r="F13" s="422"/>
      <c r="G13" s="422"/>
      <c r="H13" s="422"/>
      <c r="I13" s="423"/>
      <c r="J13" s="405"/>
      <c r="K13" s="406"/>
      <c r="L13" s="406"/>
      <c r="M13" s="406"/>
      <c r="N13" s="406"/>
      <c r="O13" s="407"/>
      <c r="P13" s="405"/>
      <c r="Q13" s="406"/>
      <c r="R13" s="406"/>
      <c r="S13" s="406"/>
      <c r="T13" s="406"/>
      <c r="U13" s="407"/>
      <c r="V13" s="405"/>
      <c r="W13" s="406"/>
      <c r="X13" s="406"/>
      <c r="Y13" s="406"/>
      <c r="Z13" s="406"/>
      <c r="AA13" s="407"/>
      <c r="AB13" s="405"/>
      <c r="AC13" s="406"/>
      <c r="AD13" s="406"/>
      <c r="AE13" s="406"/>
      <c r="AF13" s="406"/>
      <c r="AG13" s="407"/>
      <c r="AH13" s="399"/>
      <c r="AI13" s="400"/>
      <c r="AJ13" s="400"/>
      <c r="AK13" s="400"/>
      <c r="AL13" s="400"/>
      <c r="AM13" s="401"/>
      <c r="AN13" s="83"/>
      <c r="AO13" s="433"/>
      <c r="AP13" s="434"/>
      <c r="AQ13" s="434"/>
      <c r="AR13" s="434"/>
      <c r="AS13" s="434"/>
      <c r="AT13" s="43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25"/>
      <c r="C14" s="425"/>
      <c r="D14" s="426"/>
      <c r="E14" s="415" t="s">
        <v>94</v>
      </c>
      <c r="F14" s="416"/>
      <c r="G14" s="416"/>
      <c r="H14" s="416"/>
      <c r="I14" s="416"/>
      <c r="J14" s="393" t="str">
        <f>IF(AND('Mapa final'!$H$29="Alta",'Mapa final'!$L$29="Leve"),CONCATENATE("R",'Mapa final'!$A$29),"")</f>
        <v/>
      </c>
      <c r="K14" s="394"/>
      <c r="L14" s="394" t="str">
        <f>IF(AND('Mapa final'!$H$35="Alta",'Mapa final'!$L$35="Leve"),CONCATENATE("R",'Mapa final'!$A$35),"")</f>
        <v/>
      </c>
      <c r="M14" s="394"/>
      <c r="N14" s="394" t="str">
        <f>IF(AND('Mapa final'!$H$41="Alta",'Mapa final'!$L$41="Leve"),CONCATENATE("R",'Mapa final'!$A$41),"")</f>
        <v/>
      </c>
      <c r="O14" s="395"/>
      <c r="P14" s="393" t="str">
        <f>IF(AND('Mapa final'!$H$29="Alta",'Mapa final'!$L$29="Menor"),CONCATENATE("R",'Mapa final'!$A$29),"")</f>
        <v/>
      </c>
      <c r="Q14" s="394"/>
      <c r="R14" s="394" t="str">
        <f>IF(AND('Mapa final'!$H$35="Alta",'Mapa final'!$L$35="Menor"),CONCATENATE("R",'Mapa final'!$A$35),"")</f>
        <v/>
      </c>
      <c r="S14" s="394"/>
      <c r="T14" s="394" t="str">
        <f>IF(AND('Mapa final'!$H$41="Alta",'Mapa final'!$L$41="Menor"),CONCATENATE("R",'Mapa final'!$A$41),"")</f>
        <v/>
      </c>
      <c r="U14" s="395"/>
      <c r="V14" s="411" t="str">
        <f>IF(AND('Mapa final'!$H$29="Alta",'Mapa final'!$L$29="Moderado"),CONCATENATE("R",'Mapa final'!$A$29),"")</f>
        <v/>
      </c>
      <c r="W14" s="412"/>
      <c r="X14" s="412" t="str">
        <f>IF(AND('Mapa final'!$H$35="Alta",'Mapa final'!$L$35="Moderado"),CONCATENATE("R",'Mapa final'!$A$35),"")</f>
        <v/>
      </c>
      <c r="Y14" s="412"/>
      <c r="Z14" s="412" t="str">
        <f>IF(AND('Mapa final'!$H$41="Alta",'Mapa final'!$L$41="Moderado"),CONCATENATE("R",'Mapa final'!$A$41),"")</f>
        <v/>
      </c>
      <c r="AA14" s="413"/>
      <c r="AB14" s="411" t="str">
        <f>IF(AND('Mapa final'!$H$29="Alta",'Mapa final'!$L$29="Mayor"),CONCATENATE("R",'Mapa final'!$A$29),"")</f>
        <v/>
      </c>
      <c r="AC14" s="412"/>
      <c r="AD14" s="412" t="str">
        <f>IF(AND('Mapa final'!$H$35="Alta",'Mapa final'!$L$35="Mayor"),CONCATENATE("R",'Mapa final'!$A$35),"")</f>
        <v/>
      </c>
      <c r="AE14" s="412"/>
      <c r="AF14" s="412" t="str">
        <f>IF(AND('Mapa final'!$H$41="Alta",'Mapa final'!$L$41="Mayor"),CONCATENATE("R",'Mapa final'!$A$41),"")</f>
        <v/>
      </c>
      <c r="AG14" s="413"/>
      <c r="AH14" s="402" t="str">
        <f>IF(AND('Mapa final'!$H$29="Alta",'Mapa final'!$L$29="Catastrófico"),CONCATENATE("R",'Mapa final'!$A$29),"")</f>
        <v/>
      </c>
      <c r="AI14" s="403"/>
      <c r="AJ14" s="403" t="str">
        <f>IF(AND('Mapa final'!$H$35="Alta",'Mapa final'!$L$35="Catastrófico"),CONCATENATE("R",'Mapa final'!$A$35),"")</f>
        <v/>
      </c>
      <c r="AK14" s="403"/>
      <c r="AL14" s="403" t="str">
        <f>IF(AND('Mapa final'!$H$41="Alta",'Mapa final'!$L$41="Catastrófico"),CONCATENATE("R",'Mapa final'!$A$41),"")</f>
        <v/>
      </c>
      <c r="AM14" s="404"/>
      <c r="AN14" s="83"/>
      <c r="AO14" s="436" t="s">
        <v>95</v>
      </c>
      <c r="AP14" s="437"/>
      <c r="AQ14" s="437"/>
      <c r="AR14" s="437"/>
      <c r="AS14" s="437"/>
      <c r="AT14" s="43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25"/>
      <c r="C15" s="425"/>
      <c r="D15" s="426"/>
      <c r="E15" s="418"/>
      <c r="F15" s="419"/>
      <c r="G15" s="419"/>
      <c r="H15" s="419"/>
      <c r="I15" s="419"/>
      <c r="J15" s="387"/>
      <c r="K15" s="388"/>
      <c r="L15" s="388"/>
      <c r="M15" s="388"/>
      <c r="N15" s="388"/>
      <c r="O15" s="389"/>
      <c r="P15" s="387"/>
      <c r="Q15" s="388"/>
      <c r="R15" s="388"/>
      <c r="S15" s="388"/>
      <c r="T15" s="388"/>
      <c r="U15" s="389"/>
      <c r="V15" s="405"/>
      <c r="W15" s="406"/>
      <c r="X15" s="406"/>
      <c r="Y15" s="406"/>
      <c r="Z15" s="406"/>
      <c r="AA15" s="407"/>
      <c r="AB15" s="405"/>
      <c r="AC15" s="406"/>
      <c r="AD15" s="406"/>
      <c r="AE15" s="406"/>
      <c r="AF15" s="406"/>
      <c r="AG15" s="407"/>
      <c r="AH15" s="396"/>
      <c r="AI15" s="397"/>
      <c r="AJ15" s="397"/>
      <c r="AK15" s="397"/>
      <c r="AL15" s="397"/>
      <c r="AM15" s="398"/>
      <c r="AN15" s="83"/>
      <c r="AO15" s="439"/>
      <c r="AP15" s="440"/>
      <c r="AQ15" s="440"/>
      <c r="AR15" s="440"/>
      <c r="AS15" s="440"/>
      <c r="AT15" s="44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25"/>
      <c r="C16" s="425"/>
      <c r="D16" s="426"/>
      <c r="E16" s="418"/>
      <c r="F16" s="419"/>
      <c r="G16" s="419"/>
      <c r="H16" s="419"/>
      <c r="I16" s="419"/>
      <c r="J16" s="387" t="str">
        <f>IF(AND('Mapa final'!$H$47="Alta",'Mapa final'!$L$47="Leve"),CONCATENATE("R",'Mapa final'!$A$47),"")</f>
        <v/>
      </c>
      <c r="K16" s="388"/>
      <c r="L16" s="388" t="str">
        <f>IF(AND('Mapa final'!$H$53="Alta",'Mapa final'!$L$53="Leve"),CONCATENATE("R",'Mapa final'!$A$53),"")</f>
        <v/>
      </c>
      <c r="M16" s="388"/>
      <c r="N16" s="388" t="str">
        <f>IF(AND('Mapa final'!$H$59="Alta",'Mapa final'!$L$59="Leve"),CONCATENATE("R",'Mapa final'!$A$59),"")</f>
        <v/>
      </c>
      <c r="O16" s="389"/>
      <c r="P16" s="387" t="str">
        <f>IF(AND('Mapa final'!$H$47="Alta",'Mapa final'!$L$47="Menor"),CONCATENATE("R",'Mapa final'!$A$47),"")</f>
        <v/>
      </c>
      <c r="Q16" s="388"/>
      <c r="R16" s="388" t="str">
        <f>IF(AND('Mapa final'!$H$53="Alta",'Mapa final'!$L$53="Menor"),CONCATENATE("R",'Mapa final'!$A$53),"")</f>
        <v/>
      </c>
      <c r="S16" s="388"/>
      <c r="T16" s="388" t="str">
        <f>IF(AND('Mapa final'!$H$59="Alta",'Mapa final'!$L$59="Menor"),CONCATENATE("R",'Mapa final'!$A$59),"")</f>
        <v/>
      </c>
      <c r="U16" s="389"/>
      <c r="V16" s="405" t="str">
        <f>IF(AND('Mapa final'!$H$47="Alta",'Mapa final'!$L$47="Moderado"),CONCATENATE("R",'Mapa final'!$A$47),"")</f>
        <v/>
      </c>
      <c r="W16" s="406"/>
      <c r="X16" s="406" t="str">
        <f>IF(AND('Mapa final'!$H$53="Alta",'Mapa final'!$L$53="Moderado"),CONCATENATE("R",'Mapa final'!$A$53),"")</f>
        <v/>
      </c>
      <c r="Y16" s="406"/>
      <c r="Z16" s="406" t="str">
        <f>IF(AND('Mapa final'!$H$59="Alta",'Mapa final'!$L$59="Moderado"),CONCATENATE("R",'Mapa final'!$A$59),"")</f>
        <v/>
      </c>
      <c r="AA16" s="407"/>
      <c r="AB16" s="405" t="str">
        <f>IF(AND('Mapa final'!$H$47="Alta",'Mapa final'!$L$47="Mayor"),CONCATENATE("R",'Mapa final'!$A$47),"")</f>
        <v/>
      </c>
      <c r="AC16" s="406"/>
      <c r="AD16" s="406" t="str">
        <f>IF(AND('Mapa final'!$H$53="Alta",'Mapa final'!$L$53="Mayor"),CONCATENATE("R",'Mapa final'!$A$53),"")</f>
        <v/>
      </c>
      <c r="AE16" s="406"/>
      <c r="AF16" s="406" t="str">
        <f>IF(AND('Mapa final'!$H$59="Alta",'Mapa final'!$L$59="Mayor"),CONCATENATE("R",'Mapa final'!$A$59),"")</f>
        <v/>
      </c>
      <c r="AG16" s="407"/>
      <c r="AH16" s="396" t="str">
        <f>IF(AND('Mapa final'!$H$47="Alta",'Mapa final'!$L$47="Catastrófico"),CONCATENATE("R",'Mapa final'!$A$47),"")</f>
        <v/>
      </c>
      <c r="AI16" s="397"/>
      <c r="AJ16" s="397" t="str">
        <f>IF(AND('Mapa final'!$H$53="Alta",'Mapa final'!$L$53="Catastrófico"),CONCATENATE("R",'Mapa final'!$A$53),"")</f>
        <v/>
      </c>
      <c r="AK16" s="397"/>
      <c r="AL16" s="397" t="str">
        <f>IF(AND('Mapa final'!$H$59="Alta",'Mapa final'!$L$59="Catastrófico"),CONCATENATE("R",'Mapa final'!$A$59),"")</f>
        <v/>
      </c>
      <c r="AM16" s="398"/>
      <c r="AN16" s="83"/>
      <c r="AO16" s="439"/>
      <c r="AP16" s="440"/>
      <c r="AQ16" s="440"/>
      <c r="AR16" s="440"/>
      <c r="AS16" s="440"/>
      <c r="AT16" s="44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25"/>
      <c r="C17" s="425"/>
      <c r="D17" s="426"/>
      <c r="E17" s="418"/>
      <c r="F17" s="419"/>
      <c r="G17" s="419"/>
      <c r="H17" s="419"/>
      <c r="I17" s="419"/>
      <c r="J17" s="387"/>
      <c r="K17" s="388"/>
      <c r="L17" s="388"/>
      <c r="M17" s="388"/>
      <c r="N17" s="388"/>
      <c r="O17" s="389"/>
      <c r="P17" s="387"/>
      <c r="Q17" s="388"/>
      <c r="R17" s="388"/>
      <c r="S17" s="388"/>
      <c r="T17" s="388"/>
      <c r="U17" s="389"/>
      <c r="V17" s="405"/>
      <c r="W17" s="406"/>
      <c r="X17" s="406"/>
      <c r="Y17" s="406"/>
      <c r="Z17" s="406"/>
      <c r="AA17" s="407"/>
      <c r="AB17" s="405"/>
      <c r="AC17" s="406"/>
      <c r="AD17" s="406"/>
      <c r="AE17" s="406"/>
      <c r="AF17" s="406"/>
      <c r="AG17" s="407"/>
      <c r="AH17" s="396"/>
      <c r="AI17" s="397"/>
      <c r="AJ17" s="397"/>
      <c r="AK17" s="397"/>
      <c r="AL17" s="397"/>
      <c r="AM17" s="398"/>
      <c r="AN17" s="83"/>
      <c r="AO17" s="439"/>
      <c r="AP17" s="440"/>
      <c r="AQ17" s="440"/>
      <c r="AR17" s="440"/>
      <c r="AS17" s="440"/>
      <c r="AT17" s="44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25"/>
      <c r="C18" s="425"/>
      <c r="D18" s="426"/>
      <c r="E18" s="418"/>
      <c r="F18" s="419"/>
      <c r="G18" s="419"/>
      <c r="H18" s="419"/>
      <c r="I18" s="419"/>
      <c r="J18" s="387" t="str">
        <f>IF(AND('Mapa final'!$H$65="Alta",'Mapa final'!$L$65="Leve"),CONCATENATE("R",'Mapa final'!$A$65),"")</f>
        <v/>
      </c>
      <c r="K18" s="388"/>
      <c r="L18" s="388" t="str">
        <f>IF(AND('Mapa final'!$H$71="Alta",'Mapa final'!$L$71="Leve"),CONCATENATE("R",'Mapa final'!$A$71),"")</f>
        <v/>
      </c>
      <c r="M18" s="388"/>
      <c r="N18" s="388" t="str">
        <f>IF(AND('Mapa final'!$H$77="Alta",'Mapa final'!$L$77="Leve"),CONCATENATE("R",'Mapa final'!$A$77),"")</f>
        <v/>
      </c>
      <c r="O18" s="389"/>
      <c r="P18" s="387" t="str">
        <f>IF(AND('Mapa final'!$H$65="Alta",'Mapa final'!$L$65="Menor"),CONCATENATE("R",'Mapa final'!$A$65),"")</f>
        <v/>
      </c>
      <c r="Q18" s="388"/>
      <c r="R18" s="388" t="str">
        <f>IF(AND('Mapa final'!$H$71="Alta",'Mapa final'!$L$71="Menor"),CONCATENATE("R",'Mapa final'!$A$71),"")</f>
        <v/>
      </c>
      <c r="S18" s="388"/>
      <c r="T18" s="388" t="str">
        <f>IF(AND('Mapa final'!$H$77="Alta",'Mapa final'!$L$77="Menor"),CONCATENATE("R",'Mapa final'!$A$77),"")</f>
        <v/>
      </c>
      <c r="U18" s="389"/>
      <c r="V18" s="405" t="str">
        <f>IF(AND('Mapa final'!$H$65="Alta",'Mapa final'!$L$65="Moderado"),CONCATENATE("R",'Mapa final'!$A$65),"")</f>
        <v/>
      </c>
      <c r="W18" s="406"/>
      <c r="X18" s="406" t="str">
        <f>IF(AND('Mapa final'!$H$71="Alta",'Mapa final'!$L$71="Moderado"),CONCATENATE("R",'Mapa final'!$A$71),"")</f>
        <v/>
      </c>
      <c r="Y18" s="406"/>
      <c r="Z18" s="406" t="str">
        <f>IF(AND('Mapa final'!$H$77="Alta",'Mapa final'!$L$77="Moderado"),CONCATENATE("R",'Mapa final'!$A$77),"")</f>
        <v/>
      </c>
      <c r="AA18" s="407"/>
      <c r="AB18" s="405" t="str">
        <f>IF(AND('Mapa final'!$H$65="Alta",'Mapa final'!$L$65="Mayor"),CONCATENATE("R",'Mapa final'!$A$65),"")</f>
        <v/>
      </c>
      <c r="AC18" s="406"/>
      <c r="AD18" s="406" t="str">
        <f>IF(AND('Mapa final'!$H$71="Alta",'Mapa final'!$L$71="Mayor"),CONCATENATE("R",'Mapa final'!$A$71),"")</f>
        <v/>
      </c>
      <c r="AE18" s="406"/>
      <c r="AF18" s="406" t="str">
        <f>IF(AND('Mapa final'!$H$77="Alta",'Mapa final'!$L$77="Mayor"),CONCATENATE("R",'Mapa final'!$A$77),"")</f>
        <v/>
      </c>
      <c r="AG18" s="407"/>
      <c r="AH18" s="396" t="str">
        <f>IF(AND('Mapa final'!$H$65="Alta",'Mapa final'!$L$65="Catastrófico"),CONCATENATE("R",'Mapa final'!$A$65),"")</f>
        <v/>
      </c>
      <c r="AI18" s="397"/>
      <c r="AJ18" s="397" t="str">
        <f>IF(AND('Mapa final'!$H$71="Alta",'Mapa final'!$L$71="Catastrófico"),CONCATENATE("R",'Mapa final'!$A$71),"")</f>
        <v/>
      </c>
      <c r="AK18" s="397"/>
      <c r="AL18" s="397" t="str">
        <f>IF(AND('Mapa final'!$H$77="Alta",'Mapa final'!$L$77="Catastrófico"),CONCATENATE("R",'Mapa final'!$A$77),"")</f>
        <v/>
      </c>
      <c r="AM18" s="398"/>
      <c r="AN18" s="83"/>
      <c r="AO18" s="439"/>
      <c r="AP18" s="440"/>
      <c r="AQ18" s="440"/>
      <c r="AR18" s="440"/>
      <c r="AS18" s="440"/>
      <c r="AT18" s="44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25"/>
      <c r="C19" s="425"/>
      <c r="D19" s="426"/>
      <c r="E19" s="418"/>
      <c r="F19" s="419"/>
      <c r="G19" s="419"/>
      <c r="H19" s="419"/>
      <c r="I19" s="419"/>
      <c r="J19" s="387"/>
      <c r="K19" s="388"/>
      <c r="L19" s="388"/>
      <c r="M19" s="388"/>
      <c r="N19" s="388"/>
      <c r="O19" s="389"/>
      <c r="P19" s="387"/>
      <c r="Q19" s="388"/>
      <c r="R19" s="388"/>
      <c r="S19" s="388"/>
      <c r="T19" s="388"/>
      <c r="U19" s="389"/>
      <c r="V19" s="405"/>
      <c r="W19" s="406"/>
      <c r="X19" s="406"/>
      <c r="Y19" s="406"/>
      <c r="Z19" s="406"/>
      <c r="AA19" s="407"/>
      <c r="AB19" s="405"/>
      <c r="AC19" s="406"/>
      <c r="AD19" s="406"/>
      <c r="AE19" s="406"/>
      <c r="AF19" s="406"/>
      <c r="AG19" s="407"/>
      <c r="AH19" s="396"/>
      <c r="AI19" s="397"/>
      <c r="AJ19" s="397"/>
      <c r="AK19" s="397"/>
      <c r="AL19" s="397"/>
      <c r="AM19" s="398"/>
      <c r="AN19" s="83"/>
      <c r="AO19" s="439"/>
      <c r="AP19" s="440"/>
      <c r="AQ19" s="440"/>
      <c r="AR19" s="440"/>
      <c r="AS19" s="440"/>
      <c r="AT19" s="44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25"/>
      <c r="C20" s="425"/>
      <c r="D20" s="426"/>
      <c r="E20" s="418"/>
      <c r="F20" s="419"/>
      <c r="G20" s="419"/>
      <c r="H20" s="419"/>
      <c r="I20" s="419"/>
      <c r="J20" s="387" t="str">
        <f>IF(AND('Mapa final'!$H$83="Alta",'Mapa final'!$L$83="Leve"),CONCATENATE("R",'Mapa final'!$A$83),"")</f>
        <v/>
      </c>
      <c r="K20" s="388"/>
      <c r="L20" s="388" t="str">
        <f>IF(AND('Mapa final'!$H$89="Alta",'Mapa final'!$L$89="Leve"),CONCATENATE("R",'Mapa final'!$A$89),"")</f>
        <v/>
      </c>
      <c r="M20" s="388"/>
      <c r="N20" s="388" t="str">
        <f>IF(AND('Mapa final'!$H$95="Alta",'Mapa final'!$L$95="Leve"),CONCATENATE("R",'Mapa final'!$A$95),"")</f>
        <v/>
      </c>
      <c r="O20" s="389"/>
      <c r="P20" s="387" t="str">
        <f>IF(AND('Mapa final'!$H$83="Alta",'Mapa final'!$L$83="Menor"),CONCATENATE("R",'Mapa final'!$A$83),"")</f>
        <v/>
      </c>
      <c r="Q20" s="388"/>
      <c r="R20" s="388" t="str">
        <f>IF(AND('Mapa final'!$H$89="Alta",'Mapa final'!$L$89="Menor"),CONCATENATE("R",'Mapa final'!$A$89),"")</f>
        <v/>
      </c>
      <c r="S20" s="388"/>
      <c r="T20" s="388" t="str">
        <f>IF(AND('Mapa final'!$H$95="Alta",'Mapa final'!$L$95="Menor"),CONCATENATE("R",'Mapa final'!$A$95),"")</f>
        <v/>
      </c>
      <c r="U20" s="389"/>
      <c r="V20" s="405" t="str">
        <f>IF(AND('Mapa final'!$H$83="Alta",'Mapa final'!$L$83="Moderado"),CONCATENATE("R",'Mapa final'!$A$83),"")</f>
        <v/>
      </c>
      <c r="W20" s="406"/>
      <c r="X20" s="406" t="str">
        <f>IF(AND('Mapa final'!$H$89="Alta",'Mapa final'!$L$89="Moderado"),CONCATENATE("R",'Mapa final'!$A$89),"")</f>
        <v/>
      </c>
      <c r="Y20" s="406"/>
      <c r="Z20" s="406" t="str">
        <f>IF(AND('Mapa final'!$H$95="Alta",'Mapa final'!$L$95="Moderado"),CONCATENATE("R",'Mapa final'!$A$95),"")</f>
        <v/>
      </c>
      <c r="AA20" s="407"/>
      <c r="AB20" s="405" t="str">
        <f>IF(AND('Mapa final'!$H$83="Alta",'Mapa final'!$L$83="Mayor"),CONCATENATE("R",'Mapa final'!$A$83),"")</f>
        <v/>
      </c>
      <c r="AC20" s="406"/>
      <c r="AD20" s="406" t="str">
        <f>IF(AND('Mapa final'!$H$89="Alta",'Mapa final'!$L$89="Mayor"),CONCATENATE("R",'Mapa final'!$A$89),"")</f>
        <v/>
      </c>
      <c r="AE20" s="406"/>
      <c r="AF20" s="406" t="str">
        <f>IF(AND('Mapa final'!$H$95="Alta",'Mapa final'!$L$95="Mayor"),CONCATENATE("R",'Mapa final'!$A$95),"")</f>
        <v/>
      </c>
      <c r="AG20" s="407"/>
      <c r="AH20" s="396" t="str">
        <f>IF(AND('Mapa final'!$H$83="Alta",'Mapa final'!$L$83="Catastrófico"),CONCATENATE("R",'Mapa final'!$A$83),"")</f>
        <v/>
      </c>
      <c r="AI20" s="397"/>
      <c r="AJ20" s="397" t="str">
        <f>IF(AND('Mapa final'!$H$89="Alta",'Mapa final'!$L$89="Catastrófico"),CONCATENATE("R",'Mapa final'!$A$89),"")</f>
        <v/>
      </c>
      <c r="AK20" s="397"/>
      <c r="AL20" s="397" t="str">
        <f>IF(AND('Mapa final'!$H$95="Alta",'Mapa final'!$L$95="Catastrófico"),CONCATENATE("R",'Mapa final'!$A$95),"")</f>
        <v/>
      </c>
      <c r="AM20" s="398"/>
      <c r="AN20" s="83"/>
      <c r="AO20" s="439"/>
      <c r="AP20" s="440"/>
      <c r="AQ20" s="440"/>
      <c r="AR20" s="440"/>
      <c r="AS20" s="440"/>
      <c r="AT20" s="44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25"/>
      <c r="C21" s="425"/>
      <c r="D21" s="426"/>
      <c r="E21" s="421"/>
      <c r="F21" s="422"/>
      <c r="G21" s="422"/>
      <c r="H21" s="422"/>
      <c r="I21" s="422"/>
      <c r="J21" s="390"/>
      <c r="K21" s="391"/>
      <c r="L21" s="391"/>
      <c r="M21" s="391"/>
      <c r="N21" s="391"/>
      <c r="O21" s="392"/>
      <c r="P21" s="390"/>
      <c r="Q21" s="391"/>
      <c r="R21" s="391"/>
      <c r="S21" s="391"/>
      <c r="T21" s="391"/>
      <c r="U21" s="392"/>
      <c r="V21" s="408"/>
      <c r="W21" s="409"/>
      <c r="X21" s="409"/>
      <c r="Y21" s="409"/>
      <c r="Z21" s="409"/>
      <c r="AA21" s="410"/>
      <c r="AB21" s="408"/>
      <c r="AC21" s="409"/>
      <c r="AD21" s="409"/>
      <c r="AE21" s="409"/>
      <c r="AF21" s="409"/>
      <c r="AG21" s="410"/>
      <c r="AH21" s="399"/>
      <c r="AI21" s="400"/>
      <c r="AJ21" s="400"/>
      <c r="AK21" s="400"/>
      <c r="AL21" s="400"/>
      <c r="AM21" s="401"/>
      <c r="AN21" s="83"/>
      <c r="AO21" s="442"/>
      <c r="AP21" s="443"/>
      <c r="AQ21" s="443"/>
      <c r="AR21" s="443"/>
      <c r="AS21" s="443"/>
      <c r="AT21" s="44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25"/>
      <c r="C22" s="425"/>
      <c r="D22" s="426"/>
      <c r="E22" s="415" t="s">
        <v>96</v>
      </c>
      <c r="F22" s="416"/>
      <c r="G22" s="416"/>
      <c r="H22" s="416"/>
      <c r="I22" s="417"/>
      <c r="J22" s="393" t="str">
        <f>IF(AND('Mapa final'!$H$29="Media",'Mapa final'!$L$29="Leve"),CONCATENATE("R",'Mapa final'!$A$29),"")</f>
        <v/>
      </c>
      <c r="K22" s="394"/>
      <c r="L22" s="394" t="str">
        <f>IF(AND('Mapa final'!$H$35="Media",'Mapa final'!$L$35="Leve"),CONCATENATE("R",'Mapa final'!$A$35),"")</f>
        <v/>
      </c>
      <c r="M22" s="394"/>
      <c r="N22" s="394" t="str">
        <f>IF(AND('Mapa final'!$H$41="Media",'Mapa final'!$L$41="Leve"),CONCATENATE("R",'Mapa final'!$A$41),"")</f>
        <v/>
      </c>
      <c r="O22" s="395"/>
      <c r="P22" s="393" t="str">
        <f>IF(AND('Mapa final'!$H$29="Media",'Mapa final'!$L$29="Menor"),CONCATENATE("R",'Mapa final'!$A$29),"")</f>
        <v/>
      </c>
      <c r="Q22" s="394"/>
      <c r="R22" s="394" t="str">
        <f>IF(AND('Mapa final'!$H$35="Media",'Mapa final'!$L$35="Menor"),CONCATENATE("R",'Mapa final'!$A$35),"")</f>
        <v/>
      </c>
      <c r="S22" s="394"/>
      <c r="T22" s="394" t="str">
        <f>IF(AND('Mapa final'!$H$41="Media",'Mapa final'!$L$41="Menor"),CONCATENATE("R",'Mapa final'!$A$41),"")</f>
        <v/>
      </c>
      <c r="U22" s="395"/>
      <c r="V22" s="393" t="str">
        <f>IF(AND('Mapa final'!$H$29="Media",'Mapa final'!$L$29="Moderado"),CONCATENATE("R",'Mapa final'!$A$29),"")</f>
        <v/>
      </c>
      <c r="W22" s="394"/>
      <c r="X22" s="394" t="str">
        <f>IF(AND('Mapa final'!$H$35="Media",'Mapa final'!$L$35="Moderado"),CONCATENATE("R",'Mapa final'!$A$35),"")</f>
        <v/>
      </c>
      <c r="Y22" s="394"/>
      <c r="Z22" s="394" t="str">
        <f>IF(AND('Mapa final'!$H$41="Media",'Mapa final'!$L$41="Moderado"),CONCATENATE("R",'Mapa final'!$A$41),"")</f>
        <v/>
      </c>
      <c r="AA22" s="395"/>
      <c r="AB22" s="411" t="str">
        <f>IF(AND('Mapa final'!$H$29="Media",'Mapa final'!$L$29="Mayor"),CONCATENATE("R",'Mapa final'!$A$29),"")</f>
        <v/>
      </c>
      <c r="AC22" s="412"/>
      <c r="AD22" s="412" t="str">
        <f>IF(AND('Mapa final'!$H$35="Media",'Mapa final'!$L$35="Mayor"),CONCATENATE("R",'Mapa final'!$A$35),"")</f>
        <v/>
      </c>
      <c r="AE22" s="412"/>
      <c r="AF22" s="412" t="str">
        <f>IF(AND('Mapa final'!$H$41="Media",'Mapa final'!$L$41="Mayor"),CONCATENATE("R",'Mapa final'!$A$41),"")</f>
        <v/>
      </c>
      <c r="AG22" s="413"/>
      <c r="AH22" s="402" t="str">
        <f>IF(AND('Mapa final'!$H$29="Media",'Mapa final'!$L$29="Catastrófico"),CONCATENATE("R",'Mapa final'!$A$29),"")</f>
        <v/>
      </c>
      <c r="AI22" s="403"/>
      <c r="AJ22" s="403" t="str">
        <f>IF(AND('Mapa final'!$H$35="Media",'Mapa final'!$L$35="Catastrófico"),CONCATENATE("R",'Mapa final'!$A$35),"")</f>
        <v/>
      </c>
      <c r="AK22" s="403"/>
      <c r="AL22" s="403" t="str">
        <f>IF(AND('Mapa final'!$H$41="Media",'Mapa final'!$L$41="Catastrófico"),CONCATENATE("R",'Mapa final'!$A$41),"")</f>
        <v/>
      </c>
      <c r="AM22" s="404"/>
      <c r="AN22" s="83"/>
      <c r="AO22" s="445" t="s">
        <v>97</v>
      </c>
      <c r="AP22" s="446"/>
      <c r="AQ22" s="446"/>
      <c r="AR22" s="446"/>
      <c r="AS22" s="446"/>
      <c r="AT22" s="44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25"/>
      <c r="C23" s="425"/>
      <c r="D23" s="426"/>
      <c r="E23" s="418"/>
      <c r="F23" s="419"/>
      <c r="G23" s="419"/>
      <c r="H23" s="419"/>
      <c r="I23" s="420"/>
      <c r="J23" s="387"/>
      <c r="K23" s="388"/>
      <c r="L23" s="388"/>
      <c r="M23" s="388"/>
      <c r="N23" s="388"/>
      <c r="O23" s="389"/>
      <c r="P23" s="387"/>
      <c r="Q23" s="388"/>
      <c r="R23" s="388"/>
      <c r="S23" s="388"/>
      <c r="T23" s="388"/>
      <c r="U23" s="389"/>
      <c r="V23" s="387"/>
      <c r="W23" s="388"/>
      <c r="X23" s="388"/>
      <c r="Y23" s="388"/>
      <c r="Z23" s="388"/>
      <c r="AA23" s="389"/>
      <c r="AB23" s="405"/>
      <c r="AC23" s="406"/>
      <c r="AD23" s="406"/>
      <c r="AE23" s="406"/>
      <c r="AF23" s="406"/>
      <c r="AG23" s="407"/>
      <c r="AH23" s="396"/>
      <c r="AI23" s="397"/>
      <c r="AJ23" s="397"/>
      <c r="AK23" s="397"/>
      <c r="AL23" s="397"/>
      <c r="AM23" s="398"/>
      <c r="AN23" s="83"/>
      <c r="AO23" s="448"/>
      <c r="AP23" s="449"/>
      <c r="AQ23" s="449"/>
      <c r="AR23" s="449"/>
      <c r="AS23" s="449"/>
      <c r="AT23" s="45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25"/>
      <c r="C24" s="425"/>
      <c r="D24" s="426"/>
      <c r="E24" s="418"/>
      <c r="F24" s="419"/>
      <c r="G24" s="419"/>
      <c r="H24" s="419"/>
      <c r="I24" s="420"/>
      <c r="J24" s="387" t="str">
        <f>IF(AND('Mapa final'!$H$47="Media",'Mapa final'!$L$47="Leve"),CONCATENATE("R",'Mapa final'!$A$47),"")</f>
        <v/>
      </c>
      <c r="K24" s="388"/>
      <c r="L24" s="388" t="str">
        <f>IF(AND('Mapa final'!$H$53="Media",'Mapa final'!$L$53="Leve"),CONCATENATE("R",'Mapa final'!$A$53),"")</f>
        <v/>
      </c>
      <c r="M24" s="388"/>
      <c r="N24" s="388" t="str">
        <f>IF(AND('Mapa final'!$H$59="Media",'Mapa final'!$L$59="Leve"),CONCATENATE("R",'Mapa final'!$A$59),"")</f>
        <v/>
      </c>
      <c r="O24" s="389"/>
      <c r="P24" s="387" t="str">
        <f>IF(AND('Mapa final'!$H$47="Media",'Mapa final'!$L$47="Menor"),CONCATENATE("R",'Mapa final'!$A$47),"")</f>
        <v/>
      </c>
      <c r="Q24" s="388"/>
      <c r="R24" s="388" t="str">
        <f>IF(AND('Mapa final'!$H$53="Media",'Mapa final'!$L$53="Menor"),CONCATENATE("R",'Mapa final'!$A$53),"")</f>
        <v/>
      </c>
      <c r="S24" s="388"/>
      <c r="T24" s="388" t="str">
        <f>IF(AND('Mapa final'!$H$59="Media",'Mapa final'!$L$59="Menor"),CONCATENATE("R",'Mapa final'!$A$59),"")</f>
        <v/>
      </c>
      <c r="U24" s="389"/>
      <c r="V24" s="387" t="str">
        <f>IF(AND('Mapa final'!$H$47="Media",'Mapa final'!$L$47="Moderado"),CONCATENATE("R",'Mapa final'!$A$47),"")</f>
        <v/>
      </c>
      <c r="W24" s="388"/>
      <c r="X24" s="388" t="str">
        <f>IF(AND('Mapa final'!$H$53="Media",'Mapa final'!$L$53="Moderado"),CONCATENATE("R",'Mapa final'!$A$53),"")</f>
        <v/>
      </c>
      <c r="Y24" s="388"/>
      <c r="Z24" s="388" t="str">
        <f>IF(AND('Mapa final'!$H$59="Media",'Mapa final'!$L$59="Moderado"),CONCATENATE("R",'Mapa final'!$A$59),"")</f>
        <v/>
      </c>
      <c r="AA24" s="389"/>
      <c r="AB24" s="405" t="str">
        <f>IF(AND('Mapa final'!$H$47="Media",'Mapa final'!$L$47="Mayor"),CONCATENATE("R",'Mapa final'!$A$47),"")</f>
        <v/>
      </c>
      <c r="AC24" s="406"/>
      <c r="AD24" s="406" t="str">
        <f>IF(AND('Mapa final'!$H$53="Media",'Mapa final'!$L$53="Mayor"),CONCATENATE("R",'Mapa final'!$A$53),"")</f>
        <v/>
      </c>
      <c r="AE24" s="406"/>
      <c r="AF24" s="406" t="str">
        <f>IF(AND('Mapa final'!$H$59="Media",'Mapa final'!$L$59="Mayor"),CONCATENATE("R",'Mapa final'!$A$59),"")</f>
        <v/>
      </c>
      <c r="AG24" s="407"/>
      <c r="AH24" s="396" t="str">
        <f>IF(AND('Mapa final'!$H$47="Media",'Mapa final'!$L$47="Catastrófico"),CONCATENATE("R",'Mapa final'!$A$47),"")</f>
        <v/>
      </c>
      <c r="AI24" s="397"/>
      <c r="AJ24" s="397" t="str">
        <f>IF(AND('Mapa final'!$H$53="Media",'Mapa final'!$L$53="Catastrófico"),CONCATENATE("R",'Mapa final'!$A$53),"")</f>
        <v/>
      </c>
      <c r="AK24" s="397"/>
      <c r="AL24" s="397" t="str">
        <f>IF(AND('Mapa final'!$H$59="Media",'Mapa final'!$L$59="Catastrófico"),CONCATENATE("R",'Mapa final'!$A$59),"")</f>
        <v/>
      </c>
      <c r="AM24" s="398"/>
      <c r="AN24" s="83"/>
      <c r="AO24" s="448"/>
      <c r="AP24" s="449"/>
      <c r="AQ24" s="449"/>
      <c r="AR24" s="449"/>
      <c r="AS24" s="449"/>
      <c r="AT24" s="45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25"/>
      <c r="C25" s="425"/>
      <c r="D25" s="426"/>
      <c r="E25" s="418"/>
      <c r="F25" s="419"/>
      <c r="G25" s="419"/>
      <c r="H25" s="419"/>
      <c r="I25" s="420"/>
      <c r="J25" s="387"/>
      <c r="K25" s="388"/>
      <c r="L25" s="388"/>
      <c r="M25" s="388"/>
      <c r="N25" s="388"/>
      <c r="O25" s="389"/>
      <c r="P25" s="387"/>
      <c r="Q25" s="388"/>
      <c r="R25" s="388"/>
      <c r="S25" s="388"/>
      <c r="T25" s="388"/>
      <c r="U25" s="389"/>
      <c r="V25" s="387"/>
      <c r="W25" s="388"/>
      <c r="X25" s="388"/>
      <c r="Y25" s="388"/>
      <c r="Z25" s="388"/>
      <c r="AA25" s="389"/>
      <c r="AB25" s="405"/>
      <c r="AC25" s="406"/>
      <c r="AD25" s="406"/>
      <c r="AE25" s="406"/>
      <c r="AF25" s="406"/>
      <c r="AG25" s="407"/>
      <c r="AH25" s="396"/>
      <c r="AI25" s="397"/>
      <c r="AJ25" s="397"/>
      <c r="AK25" s="397"/>
      <c r="AL25" s="397"/>
      <c r="AM25" s="398"/>
      <c r="AN25" s="83"/>
      <c r="AO25" s="448"/>
      <c r="AP25" s="449"/>
      <c r="AQ25" s="449"/>
      <c r="AR25" s="449"/>
      <c r="AS25" s="449"/>
      <c r="AT25" s="45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25"/>
      <c r="C26" s="425"/>
      <c r="D26" s="426"/>
      <c r="E26" s="418"/>
      <c r="F26" s="419"/>
      <c r="G26" s="419"/>
      <c r="H26" s="419"/>
      <c r="I26" s="420"/>
      <c r="J26" s="387" t="str">
        <f>IF(AND('Mapa final'!$H$65="Media",'Mapa final'!$L$65="Leve"),CONCATENATE("R",'Mapa final'!$A$65),"")</f>
        <v/>
      </c>
      <c r="K26" s="388"/>
      <c r="L26" s="388" t="str">
        <f>IF(AND('Mapa final'!$H$71="Media",'Mapa final'!$L$71="Leve"),CONCATENATE("R",'Mapa final'!$A$71),"")</f>
        <v/>
      </c>
      <c r="M26" s="388"/>
      <c r="N26" s="388" t="str">
        <f>IF(AND('Mapa final'!$H$77="Media",'Mapa final'!$L$77="Leve"),CONCATENATE("R",'Mapa final'!$A$77),"")</f>
        <v/>
      </c>
      <c r="O26" s="389"/>
      <c r="P26" s="387" t="str">
        <f>IF(AND('Mapa final'!$H$65="Media",'Mapa final'!$L$65="Menor"),CONCATENATE("R",'Mapa final'!$A$65),"")</f>
        <v/>
      </c>
      <c r="Q26" s="388"/>
      <c r="R26" s="388" t="str">
        <f>IF(AND('Mapa final'!$H$71="Media",'Mapa final'!$L$71="Menor"),CONCATENATE("R",'Mapa final'!$A$71),"")</f>
        <v/>
      </c>
      <c r="S26" s="388"/>
      <c r="T26" s="388" t="str">
        <f>IF(AND('Mapa final'!$H$77="Media",'Mapa final'!$L$77="Menor"),CONCATENATE("R",'Mapa final'!$A$77),"")</f>
        <v/>
      </c>
      <c r="U26" s="389"/>
      <c r="V26" s="387" t="str">
        <f>IF(AND('Mapa final'!$H$65="Media",'Mapa final'!$L$65="Moderado"),CONCATENATE("R",'Mapa final'!$A$65),"")</f>
        <v/>
      </c>
      <c r="W26" s="388"/>
      <c r="X26" s="388" t="str">
        <f>IF(AND('Mapa final'!$H$71="Media",'Mapa final'!$L$71="Moderado"),CONCATENATE("R",'Mapa final'!$A$71),"")</f>
        <v/>
      </c>
      <c r="Y26" s="388"/>
      <c r="Z26" s="388" t="str">
        <f>IF(AND('Mapa final'!$H$77="Media",'Mapa final'!$L$77="Moderado"),CONCATENATE("R",'Mapa final'!$A$77),"")</f>
        <v/>
      </c>
      <c r="AA26" s="389"/>
      <c r="AB26" s="405" t="str">
        <f>IF(AND('Mapa final'!$H$65="Media",'Mapa final'!$L$65="Mayor"),CONCATENATE("R",'Mapa final'!$A$65),"")</f>
        <v/>
      </c>
      <c r="AC26" s="406"/>
      <c r="AD26" s="406" t="str">
        <f>IF(AND('Mapa final'!$H$71="Media",'Mapa final'!$L$71="Mayor"),CONCATENATE("R",'Mapa final'!$A$71),"")</f>
        <v/>
      </c>
      <c r="AE26" s="406"/>
      <c r="AF26" s="406" t="str">
        <f>IF(AND('Mapa final'!$H$77="Media",'Mapa final'!$L$77="Mayor"),CONCATENATE("R",'Mapa final'!$A$77),"")</f>
        <v/>
      </c>
      <c r="AG26" s="407"/>
      <c r="AH26" s="396" t="str">
        <f>IF(AND('Mapa final'!$H$65="Media",'Mapa final'!$L$65="Catastrófico"),CONCATENATE("R",'Mapa final'!$A$65),"")</f>
        <v/>
      </c>
      <c r="AI26" s="397"/>
      <c r="AJ26" s="397" t="str">
        <f>IF(AND('Mapa final'!$H$71="Media",'Mapa final'!$L$71="Catastrófico"),CONCATENATE("R",'Mapa final'!$A$71),"")</f>
        <v/>
      </c>
      <c r="AK26" s="397"/>
      <c r="AL26" s="397" t="str">
        <f>IF(AND('Mapa final'!$H$77="Media",'Mapa final'!$L$77="Catastrófico"),CONCATENATE("R",'Mapa final'!$A$77),"")</f>
        <v/>
      </c>
      <c r="AM26" s="398"/>
      <c r="AN26" s="83"/>
      <c r="AO26" s="448"/>
      <c r="AP26" s="449"/>
      <c r="AQ26" s="449"/>
      <c r="AR26" s="449"/>
      <c r="AS26" s="449"/>
      <c r="AT26" s="45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25"/>
      <c r="C27" s="425"/>
      <c r="D27" s="426"/>
      <c r="E27" s="418"/>
      <c r="F27" s="419"/>
      <c r="G27" s="419"/>
      <c r="H27" s="419"/>
      <c r="I27" s="420"/>
      <c r="J27" s="387"/>
      <c r="K27" s="388"/>
      <c r="L27" s="388"/>
      <c r="M27" s="388"/>
      <c r="N27" s="388"/>
      <c r="O27" s="389"/>
      <c r="P27" s="387"/>
      <c r="Q27" s="388"/>
      <c r="R27" s="388"/>
      <c r="S27" s="388"/>
      <c r="T27" s="388"/>
      <c r="U27" s="389"/>
      <c r="V27" s="387"/>
      <c r="W27" s="388"/>
      <c r="X27" s="388"/>
      <c r="Y27" s="388"/>
      <c r="Z27" s="388"/>
      <c r="AA27" s="389"/>
      <c r="AB27" s="405"/>
      <c r="AC27" s="406"/>
      <c r="AD27" s="406"/>
      <c r="AE27" s="406"/>
      <c r="AF27" s="406"/>
      <c r="AG27" s="407"/>
      <c r="AH27" s="396"/>
      <c r="AI27" s="397"/>
      <c r="AJ27" s="397"/>
      <c r="AK27" s="397"/>
      <c r="AL27" s="397"/>
      <c r="AM27" s="398"/>
      <c r="AN27" s="83"/>
      <c r="AO27" s="448"/>
      <c r="AP27" s="449"/>
      <c r="AQ27" s="449"/>
      <c r="AR27" s="449"/>
      <c r="AS27" s="449"/>
      <c r="AT27" s="45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25"/>
      <c r="C28" s="425"/>
      <c r="D28" s="426"/>
      <c r="E28" s="418"/>
      <c r="F28" s="419"/>
      <c r="G28" s="419"/>
      <c r="H28" s="419"/>
      <c r="I28" s="420"/>
      <c r="J28" s="387" t="str">
        <f>IF(AND('Mapa final'!$H$83="Media",'Mapa final'!$L$83="Leve"),CONCATENATE("R",'Mapa final'!$A$83),"")</f>
        <v/>
      </c>
      <c r="K28" s="388"/>
      <c r="L28" s="388" t="str">
        <f>IF(AND('Mapa final'!$H$89="Media",'Mapa final'!$L$89="Leve"),CONCATENATE("R",'Mapa final'!$A$89),"")</f>
        <v/>
      </c>
      <c r="M28" s="388"/>
      <c r="N28" s="388" t="str">
        <f>IF(AND('Mapa final'!$H$95="Media",'Mapa final'!$L$95="Leve"),CONCATENATE("R",'Mapa final'!$A$95),"")</f>
        <v/>
      </c>
      <c r="O28" s="389"/>
      <c r="P28" s="387" t="str">
        <f>IF(AND('Mapa final'!$H$83="Media",'Mapa final'!$L$83="Menor"),CONCATENATE("R",'Mapa final'!$A$83),"")</f>
        <v/>
      </c>
      <c r="Q28" s="388"/>
      <c r="R28" s="388" t="str">
        <f>IF(AND('Mapa final'!$H$89="Media",'Mapa final'!$L$89="Menor"),CONCATENATE("R",'Mapa final'!$A$89),"")</f>
        <v/>
      </c>
      <c r="S28" s="388"/>
      <c r="T28" s="388" t="str">
        <f>IF(AND('Mapa final'!$H$95="Media",'Mapa final'!$L$95="Menor"),CONCATENATE("R",'Mapa final'!$A$95),"")</f>
        <v/>
      </c>
      <c r="U28" s="389"/>
      <c r="V28" s="387" t="str">
        <f>IF(AND('Mapa final'!$H$83="Media",'Mapa final'!$L$83="Moderado"),CONCATENATE("R",'Mapa final'!$A$83),"")</f>
        <v/>
      </c>
      <c r="W28" s="388"/>
      <c r="X28" s="388" t="str">
        <f>IF(AND('Mapa final'!$H$89="Media",'Mapa final'!$L$89="Moderado"),CONCATENATE("R",'Mapa final'!$A$89),"")</f>
        <v/>
      </c>
      <c r="Y28" s="388"/>
      <c r="Z28" s="388" t="str">
        <f>IF(AND('Mapa final'!$H$95="Media",'Mapa final'!$L$95="Moderado"),CONCATENATE("R",'Mapa final'!$A$95),"")</f>
        <v/>
      </c>
      <c r="AA28" s="389"/>
      <c r="AB28" s="405" t="str">
        <f>IF(AND('Mapa final'!$H$83="Media",'Mapa final'!$L$83="Mayor"),CONCATENATE("R",'Mapa final'!$A$83),"")</f>
        <v/>
      </c>
      <c r="AC28" s="406"/>
      <c r="AD28" s="406" t="str">
        <f>IF(AND('Mapa final'!$H$89="Media",'Mapa final'!$L$89="Mayor"),CONCATENATE("R",'Mapa final'!$A$89),"")</f>
        <v/>
      </c>
      <c r="AE28" s="406"/>
      <c r="AF28" s="406" t="str">
        <f>IF(AND('Mapa final'!$H$95="Media",'Mapa final'!$L$95="Mayor"),CONCATENATE("R",'Mapa final'!$A$95),"")</f>
        <v/>
      </c>
      <c r="AG28" s="407"/>
      <c r="AH28" s="396" t="str">
        <f>IF(AND('Mapa final'!$H$83="Media",'Mapa final'!$L$83="Catastrófico"),CONCATENATE("R",'Mapa final'!$A$83),"")</f>
        <v/>
      </c>
      <c r="AI28" s="397"/>
      <c r="AJ28" s="397" t="str">
        <f>IF(AND('Mapa final'!$H$89="Media",'Mapa final'!$L$89="Catastrófico"),CONCATENATE("R",'Mapa final'!$A$89),"")</f>
        <v/>
      </c>
      <c r="AK28" s="397"/>
      <c r="AL28" s="397" t="str">
        <f>IF(AND('Mapa final'!$H$95="Media",'Mapa final'!$L$95="Catastrófico"),CONCATENATE("R",'Mapa final'!$A$95),"")</f>
        <v/>
      </c>
      <c r="AM28" s="398"/>
      <c r="AN28" s="83"/>
      <c r="AO28" s="448"/>
      <c r="AP28" s="449"/>
      <c r="AQ28" s="449"/>
      <c r="AR28" s="449"/>
      <c r="AS28" s="449"/>
      <c r="AT28" s="45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25"/>
      <c r="C29" s="425"/>
      <c r="D29" s="426"/>
      <c r="E29" s="421"/>
      <c r="F29" s="422"/>
      <c r="G29" s="422"/>
      <c r="H29" s="422"/>
      <c r="I29" s="423"/>
      <c r="J29" s="387"/>
      <c r="K29" s="388"/>
      <c r="L29" s="388"/>
      <c r="M29" s="388"/>
      <c r="N29" s="388"/>
      <c r="O29" s="389"/>
      <c r="P29" s="390"/>
      <c r="Q29" s="391"/>
      <c r="R29" s="391"/>
      <c r="S29" s="391"/>
      <c r="T29" s="391"/>
      <c r="U29" s="392"/>
      <c r="V29" s="390"/>
      <c r="W29" s="391"/>
      <c r="X29" s="391"/>
      <c r="Y29" s="391"/>
      <c r="Z29" s="391"/>
      <c r="AA29" s="392"/>
      <c r="AB29" s="408"/>
      <c r="AC29" s="409"/>
      <c r="AD29" s="409"/>
      <c r="AE29" s="409"/>
      <c r="AF29" s="409"/>
      <c r="AG29" s="410"/>
      <c r="AH29" s="399"/>
      <c r="AI29" s="400"/>
      <c r="AJ29" s="400"/>
      <c r="AK29" s="400"/>
      <c r="AL29" s="400"/>
      <c r="AM29" s="401"/>
      <c r="AN29" s="83"/>
      <c r="AO29" s="451"/>
      <c r="AP29" s="452"/>
      <c r="AQ29" s="452"/>
      <c r="AR29" s="452"/>
      <c r="AS29" s="452"/>
      <c r="AT29" s="45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25"/>
      <c r="C30" s="425"/>
      <c r="D30" s="426"/>
      <c r="E30" s="415" t="s">
        <v>98</v>
      </c>
      <c r="F30" s="416"/>
      <c r="G30" s="416"/>
      <c r="H30" s="416"/>
      <c r="I30" s="416"/>
      <c r="J30" s="384" t="str">
        <f>IF(AND('Mapa final'!$H$29="Baja",'Mapa final'!$L$29="Leve"),CONCATENATE("R",'Mapa final'!$A$29),"")</f>
        <v/>
      </c>
      <c r="K30" s="385"/>
      <c r="L30" s="385" t="str">
        <f>IF(AND('Mapa final'!$H$35="Baja",'Mapa final'!$L$35="Leve"),CONCATENATE("R",'Mapa final'!$A$35),"")</f>
        <v/>
      </c>
      <c r="M30" s="385"/>
      <c r="N30" s="385" t="str">
        <f>IF(AND('Mapa final'!$H$41="Baja",'Mapa final'!$L$41="Leve"),CONCATENATE("R",'Mapa final'!$A$41),"")</f>
        <v/>
      </c>
      <c r="O30" s="386"/>
      <c r="P30" s="394" t="str">
        <f>IF(AND('Mapa final'!$H$29="Baja",'Mapa final'!$L$29="Menor"),CONCATENATE("R",'Mapa final'!$A$29),"")</f>
        <v/>
      </c>
      <c r="Q30" s="394"/>
      <c r="R30" s="394" t="str">
        <f>IF(AND('Mapa final'!$H$35="Baja",'Mapa final'!$L$35="Menor"),CONCATENATE("R",'Mapa final'!$A$35),"")</f>
        <v/>
      </c>
      <c r="S30" s="394"/>
      <c r="T30" s="394" t="str">
        <f>IF(AND('Mapa final'!$H$41="Baja",'Mapa final'!$L$41="Menor"),CONCATENATE("R",'Mapa final'!$A$41),"")</f>
        <v/>
      </c>
      <c r="U30" s="395"/>
      <c r="V30" s="393" t="str">
        <f>IF(AND('Mapa final'!$H$29="Baja",'Mapa final'!$L$29="Moderado"),CONCATENATE("R",'Mapa final'!$A$29),"")</f>
        <v/>
      </c>
      <c r="W30" s="394"/>
      <c r="X30" s="394" t="str">
        <f>IF(AND('Mapa final'!$H$35="Baja",'Mapa final'!$L$35="Moderado"),CONCATENATE("R",'Mapa final'!$A$35),"")</f>
        <v/>
      </c>
      <c r="Y30" s="394"/>
      <c r="Z30" s="394" t="str">
        <f>IF(AND('Mapa final'!$H$41="Baja",'Mapa final'!$L$41="Moderado"),CONCATENATE("R",'Mapa final'!$A$41),"")</f>
        <v/>
      </c>
      <c r="AA30" s="395"/>
      <c r="AB30" s="411" t="str">
        <f>IF(AND('Mapa final'!$H$29="Baja",'Mapa final'!$L$29="Mayor"),CONCATENATE("R",'Mapa final'!$A$29),"")</f>
        <v/>
      </c>
      <c r="AC30" s="412"/>
      <c r="AD30" s="412" t="str">
        <f>IF(AND('Mapa final'!$H$35="Baja",'Mapa final'!$L$35="Mayor"),CONCATENATE("R",'Mapa final'!$A$35),"")</f>
        <v/>
      </c>
      <c r="AE30" s="412"/>
      <c r="AF30" s="412" t="str">
        <f>IF(AND('Mapa final'!$H$41="Baja",'Mapa final'!$L$41="Mayor"),CONCATENATE("R",'Mapa final'!$A$41),"")</f>
        <v/>
      </c>
      <c r="AG30" s="413"/>
      <c r="AH30" s="402" t="str">
        <f>IF(AND('Mapa final'!$H$29="Baja",'Mapa final'!$L$29="Catastrófico"),CONCATENATE("R",'Mapa final'!$A$29),"")</f>
        <v/>
      </c>
      <c r="AI30" s="403"/>
      <c r="AJ30" s="403" t="str">
        <f>IF(AND('Mapa final'!$H$35="Baja",'Mapa final'!$L$35="Catastrófico"),CONCATENATE("R",'Mapa final'!$A$35),"")</f>
        <v/>
      </c>
      <c r="AK30" s="403"/>
      <c r="AL30" s="403" t="str">
        <f>IF(AND('Mapa final'!$H$41="Baja",'Mapa final'!$L$41="Catastrófico"),CONCATENATE("R",'Mapa final'!$A$41),"")</f>
        <v/>
      </c>
      <c r="AM30" s="404"/>
      <c r="AN30" s="83"/>
      <c r="AO30" s="454" t="s">
        <v>99</v>
      </c>
      <c r="AP30" s="455"/>
      <c r="AQ30" s="455"/>
      <c r="AR30" s="455"/>
      <c r="AS30" s="455"/>
      <c r="AT30" s="45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25"/>
      <c r="C31" s="425"/>
      <c r="D31" s="426"/>
      <c r="E31" s="418"/>
      <c r="F31" s="419"/>
      <c r="G31" s="419"/>
      <c r="H31" s="419"/>
      <c r="I31" s="419"/>
      <c r="J31" s="378"/>
      <c r="K31" s="379"/>
      <c r="L31" s="379"/>
      <c r="M31" s="379"/>
      <c r="N31" s="379"/>
      <c r="O31" s="380"/>
      <c r="P31" s="388"/>
      <c r="Q31" s="388"/>
      <c r="R31" s="388"/>
      <c r="S31" s="388"/>
      <c r="T31" s="388"/>
      <c r="U31" s="389"/>
      <c r="V31" s="387"/>
      <c r="W31" s="388"/>
      <c r="X31" s="388"/>
      <c r="Y31" s="388"/>
      <c r="Z31" s="388"/>
      <c r="AA31" s="389"/>
      <c r="AB31" s="405"/>
      <c r="AC31" s="406"/>
      <c r="AD31" s="406"/>
      <c r="AE31" s="406"/>
      <c r="AF31" s="406"/>
      <c r="AG31" s="407"/>
      <c r="AH31" s="396"/>
      <c r="AI31" s="397"/>
      <c r="AJ31" s="397"/>
      <c r="AK31" s="397"/>
      <c r="AL31" s="397"/>
      <c r="AM31" s="398"/>
      <c r="AN31" s="83"/>
      <c r="AO31" s="457"/>
      <c r="AP31" s="458"/>
      <c r="AQ31" s="458"/>
      <c r="AR31" s="458"/>
      <c r="AS31" s="458"/>
      <c r="AT31" s="45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25"/>
      <c r="C32" s="425"/>
      <c r="D32" s="426"/>
      <c r="E32" s="418"/>
      <c r="F32" s="419"/>
      <c r="G32" s="419"/>
      <c r="H32" s="419"/>
      <c r="I32" s="419"/>
      <c r="J32" s="378" t="str">
        <f>IF(AND('Mapa final'!$H$47="Baja",'Mapa final'!$L$47="Leve"),CONCATENATE("R",'Mapa final'!$A$47),"")</f>
        <v/>
      </c>
      <c r="K32" s="379"/>
      <c r="L32" s="379" t="str">
        <f>IF(AND('Mapa final'!$H$53="Baja",'Mapa final'!$L$53="Leve"),CONCATENATE("R",'Mapa final'!$A$53),"")</f>
        <v/>
      </c>
      <c r="M32" s="379"/>
      <c r="N32" s="379" t="str">
        <f>IF(AND('Mapa final'!$H$59="Baja",'Mapa final'!$L$59="Leve"),CONCATENATE("R",'Mapa final'!$A$59),"")</f>
        <v/>
      </c>
      <c r="O32" s="380"/>
      <c r="P32" s="388" t="str">
        <f>IF(AND('Mapa final'!$H$47="Baja",'Mapa final'!$L$47="Menor"),CONCATENATE("R",'Mapa final'!$A$47),"")</f>
        <v/>
      </c>
      <c r="Q32" s="388"/>
      <c r="R32" s="388" t="str">
        <f>IF(AND('Mapa final'!$H$53="Baja",'Mapa final'!$L$53="Menor"),CONCATENATE("R",'Mapa final'!$A$53),"")</f>
        <v/>
      </c>
      <c r="S32" s="388"/>
      <c r="T32" s="388" t="str">
        <f>IF(AND('Mapa final'!$H$59="Baja",'Mapa final'!$L$59="Menor"),CONCATENATE("R",'Mapa final'!$A$59),"")</f>
        <v/>
      </c>
      <c r="U32" s="389"/>
      <c r="V32" s="387" t="str">
        <f>IF(AND('Mapa final'!$H$47="Baja",'Mapa final'!$L$47="Moderado"),CONCATENATE("R",'Mapa final'!$A$47),"")</f>
        <v/>
      </c>
      <c r="W32" s="388"/>
      <c r="X32" s="388" t="str">
        <f>IF(AND('Mapa final'!$H$53="Baja",'Mapa final'!$L$53="Moderado"),CONCATENATE("R",'Mapa final'!$A$53),"")</f>
        <v/>
      </c>
      <c r="Y32" s="388"/>
      <c r="Z32" s="388" t="str">
        <f>IF(AND('Mapa final'!$H$59="Baja",'Mapa final'!$L$59="Moderado"),CONCATENATE("R",'Mapa final'!$A$59),"")</f>
        <v/>
      </c>
      <c r="AA32" s="389"/>
      <c r="AB32" s="405" t="str">
        <f>IF(AND('Mapa final'!$H$47="Baja",'Mapa final'!$L$47="Mayor"),CONCATENATE("R",'Mapa final'!$A$47),"")</f>
        <v/>
      </c>
      <c r="AC32" s="406"/>
      <c r="AD32" s="406" t="str">
        <f>IF(AND('Mapa final'!$H$53="Baja",'Mapa final'!$L$53="Mayor"),CONCATENATE("R",'Mapa final'!$A$53),"")</f>
        <v/>
      </c>
      <c r="AE32" s="406"/>
      <c r="AF32" s="406" t="str">
        <f>IF(AND('Mapa final'!$H$59="Baja",'Mapa final'!$L$59="Mayor"),CONCATENATE("R",'Mapa final'!$A$59),"")</f>
        <v/>
      </c>
      <c r="AG32" s="407"/>
      <c r="AH32" s="396" t="str">
        <f>IF(AND('Mapa final'!$H$47="Baja",'Mapa final'!$L$47="Catastrófico"),CONCATENATE("R",'Mapa final'!$A$47),"")</f>
        <v/>
      </c>
      <c r="AI32" s="397"/>
      <c r="AJ32" s="397" t="str">
        <f>IF(AND('Mapa final'!$H$53="Baja",'Mapa final'!$L$53="Catastrófico"),CONCATENATE("R",'Mapa final'!$A$53),"")</f>
        <v/>
      </c>
      <c r="AK32" s="397"/>
      <c r="AL32" s="397" t="str">
        <f>IF(AND('Mapa final'!$H$59="Baja",'Mapa final'!$L$59="Catastrófico"),CONCATENATE("R",'Mapa final'!$A$59),"")</f>
        <v/>
      </c>
      <c r="AM32" s="398"/>
      <c r="AN32" s="83"/>
      <c r="AO32" s="457"/>
      <c r="AP32" s="458"/>
      <c r="AQ32" s="458"/>
      <c r="AR32" s="458"/>
      <c r="AS32" s="458"/>
      <c r="AT32" s="45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25"/>
      <c r="C33" s="425"/>
      <c r="D33" s="426"/>
      <c r="E33" s="418"/>
      <c r="F33" s="419"/>
      <c r="G33" s="419"/>
      <c r="H33" s="419"/>
      <c r="I33" s="419"/>
      <c r="J33" s="378"/>
      <c r="K33" s="379"/>
      <c r="L33" s="379"/>
      <c r="M33" s="379"/>
      <c r="N33" s="379"/>
      <c r="O33" s="380"/>
      <c r="P33" s="388"/>
      <c r="Q33" s="388"/>
      <c r="R33" s="388"/>
      <c r="S33" s="388"/>
      <c r="T33" s="388"/>
      <c r="U33" s="389"/>
      <c r="V33" s="387"/>
      <c r="W33" s="388"/>
      <c r="X33" s="388"/>
      <c r="Y33" s="388"/>
      <c r="Z33" s="388"/>
      <c r="AA33" s="389"/>
      <c r="AB33" s="405"/>
      <c r="AC33" s="406"/>
      <c r="AD33" s="406"/>
      <c r="AE33" s="406"/>
      <c r="AF33" s="406"/>
      <c r="AG33" s="407"/>
      <c r="AH33" s="396"/>
      <c r="AI33" s="397"/>
      <c r="AJ33" s="397"/>
      <c r="AK33" s="397"/>
      <c r="AL33" s="397"/>
      <c r="AM33" s="398"/>
      <c r="AN33" s="83"/>
      <c r="AO33" s="457"/>
      <c r="AP33" s="458"/>
      <c r="AQ33" s="458"/>
      <c r="AR33" s="458"/>
      <c r="AS33" s="458"/>
      <c r="AT33" s="45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25"/>
      <c r="C34" s="425"/>
      <c r="D34" s="426"/>
      <c r="E34" s="418"/>
      <c r="F34" s="419"/>
      <c r="G34" s="419"/>
      <c r="H34" s="419"/>
      <c r="I34" s="419"/>
      <c r="J34" s="378" t="str">
        <f>IF(AND('Mapa final'!$H$65="Baja",'Mapa final'!$L$65="Leve"),CONCATENATE("R",'Mapa final'!$A$65),"")</f>
        <v/>
      </c>
      <c r="K34" s="379"/>
      <c r="L34" s="379" t="str">
        <f>IF(AND('Mapa final'!$H$71="Baja",'Mapa final'!$L$71="Leve"),CONCATENATE("R",'Mapa final'!$A$71),"")</f>
        <v/>
      </c>
      <c r="M34" s="379"/>
      <c r="N34" s="379" t="str">
        <f>IF(AND('Mapa final'!$H$77="Baja",'Mapa final'!$L$77="Leve"),CONCATENATE("R",'Mapa final'!$A$77),"")</f>
        <v/>
      </c>
      <c r="O34" s="380"/>
      <c r="P34" s="388" t="str">
        <f>IF(AND('Mapa final'!$H$65="Baja",'Mapa final'!$L$65="Menor"),CONCATENATE("R",'Mapa final'!$A$65),"")</f>
        <v/>
      </c>
      <c r="Q34" s="388"/>
      <c r="R34" s="388" t="str">
        <f>IF(AND('Mapa final'!$H$71="Baja",'Mapa final'!$L$71="Menor"),CONCATENATE("R",'Mapa final'!$A$71),"")</f>
        <v/>
      </c>
      <c r="S34" s="388"/>
      <c r="T34" s="388" t="str">
        <f>IF(AND('Mapa final'!$H$77="Baja",'Mapa final'!$L$77="Menor"),CONCATENATE("R",'Mapa final'!$A$77),"")</f>
        <v/>
      </c>
      <c r="U34" s="389"/>
      <c r="V34" s="387" t="str">
        <f>IF(AND('Mapa final'!$H$65="Baja",'Mapa final'!$L$65="Moderado"),CONCATENATE("R",'Mapa final'!$A$65),"")</f>
        <v/>
      </c>
      <c r="W34" s="388"/>
      <c r="X34" s="388" t="str">
        <f>IF(AND('Mapa final'!$H$71="Baja",'Mapa final'!$L$71="Moderado"),CONCATENATE("R",'Mapa final'!$A$71),"")</f>
        <v/>
      </c>
      <c r="Y34" s="388"/>
      <c r="Z34" s="388" t="str">
        <f>IF(AND('Mapa final'!$H$77="Baja",'Mapa final'!$L$77="Moderado"),CONCATENATE("R",'Mapa final'!$A$77),"")</f>
        <v/>
      </c>
      <c r="AA34" s="389"/>
      <c r="AB34" s="405" t="str">
        <f>IF(AND('Mapa final'!$H$65="Baja",'Mapa final'!$L$65="Mayor"),CONCATENATE("R",'Mapa final'!$A$65),"")</f>
        <v/>
      </c>
      <c r="AC34" s="406"/>
      <c r="AD34" s="406" t="str">
        <f>IF(AND('Mapa final'!$H$71="Baja",'Mapa final'!$L$71="Mayor"),CONCATENATE("R",'Mapa final'!$A$71),"")</f>
        <v/>
      </c>
      <c r="AE34" s="406"/>
      <c r="AF34" s="406" t="str">
        <f>IF(AND('Mapa final'!$H$77="Baja",'Mapa final'!$L$77="Mayor"),CONCATENATE("R",'Mapa final'!$A$77),"")</f>
        <v/>
      </c>
      <c r="AG34" s="407"/>
      <c r="AH34" s="396" t="str">
        <f>IF(AND('Mapa final'!$H$65="Baja",'Mapa final'!$L$65="Catastrófico"),CONCATENATE("R",'Mapa final'!$A$65),"")</f>
        <v/>
      </c>
      <c r="AI34" s="397"/>
      <c r="AJ34" s="397" t="str">
        <f>IF(AND('Mapa final'!$H$71="Baja",'Mapa final'!$L$71="Catastrófico"),CONCATENATE("R",'Mapa final'!$A$71),"")</f>
        <v/>
      </c>
      <c r="AK34" s="397"/>
      <c r="AL34" s="397" t="str">
        <f>IF(AND('Mapa final'!$H$77="Baja",'Mapa final'!$L$77="Catastrófico"),CONCATENATE("R",'Mapa final'!$A$77),"")</f>
        <v/>
      </c>
      <c r="AM34" s="398"/>
      <c r="AN34" s="83"/>
      <c r="AO34" s="457"/>
      <c r="AP34" s="458"/>
      <c r="AQ34" s="458"/>
      <c r="AR34" s="458"/>
      <c r="AS34" s="458"/>
      <c r="AT34" s="45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25"/>
      <c r="C35" s="425"/>
      <c r="D35" s="426"/>
      <c r="E35" s="418"/>
      <c r="F35" s="419"/>
      <c r="G35" s="419"/>
      <c r="H35" s="419"/>
      <c r="I35" s="419"/>
      <c r="J35" s="378"/>
      <c r="K35" s="379"/>
      <c r="L35" s="379"/>
      <c r="M35" s="379"/>
      <c r="N35" s="379"/>
      <c r="O35" s="380"/>
      <c r="P35" s="388"/>
      <c r="Q35" s="388"/>
      <c r="R35" s="388"/>
      <c r="S35" s="388"/>
      <c r="T35" s="388"/>
      <c r="U35" s="389"/>
      <c r="V35" s="387"/>
      <c r="W35" s="388"/>
      <c r="X35" s="388"/>
      <c r="Y35" s="388"/>
      <c r="Z35" s="388"/>
      <c r="AA35" s="389"/>
      <c r="AB35" s="405"/>
      <c r="AC35" s="406"/>
      <c r="AD35" s="406"/>
      <c r="AE35" s="406"/>
      <c r="AF35" s="406"/>
      <c r="AG35" s="407"/>
      <c r="AH35" s="396"/>
      <c r="AI35" s="397"/>
      <c r="AJ35" s="397"/>
      <c r="AK35" s="397"/>
      <c r="AL35" s="397"/>
      <c r="AM35" s="398"/>
      <c r="AN35" s="83"/>
      <c r="AO35" s="457"/>
      <c r="AP35" s="458"/>
      <c r="AQ35" s="458"/>
      <c r="AR35" s="458"/>
      <c r="AS35" s="458"/>
      <c r="AT35" s="45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25"/>
      <c r="C36" s="425"/>
      <c r="D36" s="426"/>
      <c r="E36" s="418"/>
      <c r="F36" s="419"/>
      <c r="G36" s="419"/>
      <c r="H36" s="419"/>
      <c r="I36" s="419"/>
      <c r="J36" s="378" t="str">
        <f>IF(AND('Mapa final'!$H$83="Baja",'Mapa final'!$L$83="Leve"),CONCATENATE("R",'Mapa final'!$A$83),"")</f>
        <v/>
      </c>
      <c r="K36" s="379"/>
      <c r="L36" s="379" t="str">
        <f>IF(AND('Mapa final'!$H$89="Baja",'Mapa final'!$L$89="Leve"),CONCATENATE("R",'Mapa final'!$A$89),"")</f>
        <v/>
      </c>
      <c r="M36" s="379"/>
      <c r="N36" s="379" t="str">
        <f>IF(AND('Mapa final'!$H$95="Baja",'Mapa final'!$L$95="Leve"),CONCATENATE("R",'Mapa final'!$A$95),"")</f>
        <v/>
      </c>
      <c r="O36" s="380"/>
      <c r="P36" s="388" t="str">
        <f>IF(AND('Mapa final'!$H$83="Baja",'Mapa final'!$L$83="Menor"),CONCATENATE("R",'Mapa final'!$A$83),"")</f>
        <v/>
      </c>
      <c r="Q36" s="388"/>
      <c r="R36" s="388" t="str">
        <f>IF(AND('Mapa final'!$H$89="Baja",'Mapa final'!$L$89="Menor"),CONCATENATE("R",'Mapa final'!$A$89),"")</f>
        <v/>
      </c>
      <c r="S36" s="388"/>
      <c r="T36" s="388" t="str">
        <f>IF(AND('Mapa final'!$H$95="Baja",'Mapa final'!$L$95="Menor"),CONCATENATE("R",'Mapa final'!$A$95),"")</f>
        <v/>
      </c>
      <c r="U36" s="389"/>
      <c r="V36" s="387" t="str">
        <f>IF(AND('Mapa final'!$H$83="Baja",'Mapa final'!$L$83="Moderado"),CONCATENATE("R",'Mapa final'!$A$83),"")</f>
        <v/>
      </c>
      <c r="W36" s="388"/>
      <c r="X36" s="388" t="str">
        <f>IF(AND('Mapa final'!$H$89="Baja",'Mapa final'!$L$89="Moderado"),CONCATENATE("R",'Mapa final'!$A$89),"")</f>
        <v/>
      </c>
      <c r="Y36" s="388"/>
      <c r="Z36" s="388" t="str">
        <f>IF(AND('Mapa final'!$H$95="Baja",'Mapa final'!$L$95="Moderado"),CONCATENATE("R",'Mapa final'!$A$95),"")</f>
        <v/>
      </c>
      <c r="AA36" s="389"/>
      <c r="AB36" s="405" t="str">
        <f>IF(AND('Mapa final'!$H$83="Baja",'Mapa final'!$L$83="Mayor"),CONCATENATE("R",'Mapa final'!$A$83),"")</f>
        <v/>
      </c>
      <c r="AC36" s="406"/>
      <c r="AD36" s="406" t="str">
        <f>IF(AND('Mapa final'!$H$89="Baja",'Mapa final'!$L$89="Mayor"),CONCATENATE("R",'Mapa final'!$A$89),"")</f>
        <v/>
      </c>
      <c r="AE36" s="406"/>
      <c r="AF36" s="406" t="str">
        <f>IF(AND('Mapa final'!$H$95="Baja",'Mapa final'!$L$95="Mayor"),CONCATENATE("R",'Mapa final'!$A$95),"")</f>
        <v/>
      </c>
      <c r="AG36" s="407"/>
      <c r="AH36" s="396" t="str">
        <f>IF(AND('Mapa final'!$H$83="Baja",'Mapa final'!$L$83="Catastrófico"),CONCATENATE("R",'Mapa final'!$A$83),"")</f>
        <v/>
      </c>
      <c r="AI36" s="397"/>
      <c r="AJ36" s="397" t="str">
        <f>IF(AND('Mapa final'!$H$89="Baja",'Mapa final'!$L$89="Catastrófico"),CONCATENATE("R",'Mapa final'!$A$89),"")</f>
        <v/>
      </c>
      <c r="AK36" s="397"/>
      <c r="AL36" s="397" t="str">
        <f>IF(AND('Mapa final'!$H$95="Baja",'Mapa final'!$L$95="Catastrófico"),CONCATENATE("R",'Mapa final'!$A$95),"")</f>
        <v/>
      </c>
      <c r="AM36" s="398"/>
      <c r="AN36" s="83"/>
      <c r="AO36" s="457"/>
      <c r="AP36" s="458"/>
      <c r="AQ36" s="458"/>
      <c r="AR36" s="458"/>
      <c r="AS36" s="458"/>
      <c r="AT36" s="45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25"/>
      <c r="C37" s="425"/>
      <c r="D37" s="426"/>
      <c r="E37" s="421"/>
      <c r="F37" s="422"/>
      <c r="G37" s="422"/>
      <c r="H37" s="422"/>
      <c r="I37" s="422"/>
      <c r="J37" s="381"/>
      <c r="K37" s="382"/>
      <c r="L37" s="382"/>
      <c r="M37" s="382"/>
      <c r="N37" s="382"/>
      <c r="O37" s="383"/>
      <c r="P37" s="391"/>
      <c r="Q37" s="391"/>
      <c r="R37" s="391"/>
      <c r="S37" s="391"/>
      <c r="T37" s="391"/>
      <c r="U37" s="392"/>
      <c r="V37" s="390"/>
      <c r="W37" s="391"/>
      <c r="X37" s="391"/>
      <c r="Y37" s="391"/>
      <c r="Z37" s="391"/>
      <c r="AA37" s="392"/>
      <c r="AB37" s="408"/>
      <c r="AC37" s="409"/>
      <c r="AD37" s="409"/>
      <c r="AE37" s="409"/>
      <c r="AF37" s="409"/>
      <c r="AG37" s="410"/>
      <c r="AH37" s="399"/>
      <c r="AI37" s="400"/>
      <c r="AJ37" s="400"/>
      <c r="AK37" s="400"/>
      <c r="AL37" s="400"/>
      <c r="AM37" s="401"/>
      <c r="AN37" s="83"/>
      <c r="AO37" s="460"/>
      <c r="AP37" s="461"/>
      <c r="AQ37" s="461"/>
      <c r="AR37" s="461"/>
      <c r="AS37" s="461"/>
      <c r="AT37" s="46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25"/>
      <c r="C38" s="425"/>
      <c r="D38" s="426"/>
      <c r="E38" s="415" t="s">
        <v>100</v>
      </c>
      <c r="F38" s="416"/>
      <c r="G38" s="416"/>
      <c r="H38" s="416"/>
      <c r="I38" s="417"/>
      <c r="J38" s="384" t="str">
        <f>IF(AND('Mapa final'!$H$29="Muy Baja",'Mapa final'!$L$29="Leve"),CONCATENATE("R",'Mapa final'!$A$29),"")</f>
        <v/>
      </c>
      <c r="K38" s="385"/>
      <c r="L38" s="385" t="str">
        <f>IF(AND('Mapa final'!$H$35="Muy Baja",'Mapa final'!$L$35="Leve"),CONCATENATE("R",'Mapa final'!$A$35),"")</f>
        <v/>
      </c>
      <c r="M38" s="385"/>
      <c r="N38" s="385" t="str">
        <f>IF(AND('Mapa final'!$H$41="Muy Baja",'Mapa final'!$L$41="Leve"),CONCATENATE("R",'Mapa final'!$A$41),"")</f>
        <v/>
      </c>
      <c r="O38" s="386"/>
      <c r="P38" s="384" t="str">
        <f>IF(AND('Mapa final'!$H$29="Muy Baja",'Mapa final'!$L$29="Menor"),CONCATENATE("R",'Mapa final'!$A$29),"")</f>
        <v/>
      </c>
      <c r="Q38" s="385"/>
      <c r="R38" s="385" t="str">
        <f>IF(AND('Mapa final'!$H$35="Muy Baja",'Mapa final'!$L$35="Menor"),CONCATENATE("R",'Mapa final'!$A$35),"")</f>
        <v/>
      </c>
      <c r="S38" s="385"/>
      <c r="T38" s="385" t="str">
        <f>IF(AND('Mapa final'!$H$41="Muy Baja",'Mapa final'!$L$41="Menor"),CONCATENATE("R",'Mapa final'!$A$41),"")</f>
        <v/>
      </c>
      <c r="U38" s="386"/>
      <c r="V38" s="393" t="str">
        <f>IF(AND('Mapa final'!$H$29="Muy Baja",'Mapa final'!$L$29="Moderado"),CONCATENATE("R",'Mapa final'!$A$29),"")</f>
        <v/>
      </c>
      <c r="W38" s="394"/>
      <c r="X38" s="394" t="str">
        <f>IF(AND('Mapa final'!$H$35="Muy Baja",'Mapa final'!$L$35="Moderado"),CONCATENATE("R",'Mapa final'!$A$35),"")</f>
        <v/>
      </c>
      <c r="Y38" s="394"/>
      <c r="Z38" s="394" t="str">
        <f>IF(AND('Mapa final'!$H$41="Muy Baja",'Mapa final'!$L$41="Moderado"),CONCATENATE("R",'Mapa final'!$A$41),"")</f>
        <v/>
      </c>
      <c r="AA38" s="395"/>
      <c r="AB38" s="411" t="str">
        <f>IF(AND('Mapa final'!$H$29="Muy Baja",'Mapa final'!$L$29="Mayor"),CONCATENATE("R",'Mapa final'!$A$29),"")</f>
        <v/>
      </c>
      <c r="AC38" s="412"/>
      <c r="AD38" s="412" t="str">
        <f>IF(AND('Mapa final'!$H$35="Muy Baja",'Mapa final'!$L$35="Mayor"),CONCATENATE("R",'Mapa final'!$A$35),"")</f>
        <v/>
      </c>
      <c r="AE38" s="412"/>
      <c r="AF38" s="412" t="str">
        <f>IF(AND('Mapa final'!$H$41="Muy Baja",'Mapa final'!$L$41="Mayor"),CONCATENATE("R",'Mapa final'!$A$41),"")</f>
        <v/>
      </c>
      <c r="AG38" s="413"/>
      <c r="AH38" s="402" t="str">
        <f>IF(AND('Mapa final'!$H$29="Muy Baja",'Mapa final'!$L$29="Catastrófico"),CONCATENATE("R",'Mapa final'!$A$29),"")</f>
        <v/>
      </c>
      <c r="AI38" s="403"/>
      <c r="AJ38" s="403" t="str">
        <f>IF(AND('Mapa final'!$H$35="Muy Baja",'Mapa final'!$L$35="Catastrófico"),CONCATENATE("R",'Mapa final'!$A$35),"")</f>
        <v/>
      </c>
      <c r="AK38" s="403"/>
      <c r="AL38" s="403" t="str">
        <f>IF(AND('Mapa final'!$H$41="Muy Baja",'Mapa final'!$L$41="Catastrófico"),CONCATENATE("R",'Mapa final'!$A$41),"")</f>
        <v/>
      </c>
      <c r="AM38" s="40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25"/>
      <c r="C39" s="425"/>
      <c r="D39" s="426"/>
      <c r="E39" s="418"/>
      <c r="F39" s="419"/>
      <c r="G39" s="419"/>
      <c r="H39" s="419"/>
      <c r="I39" s="420"/>
      <c r="J39" s="378"/>
      <c r="K39" s="379"/>
      <c r="L39" s="379"/>
      <c r="M39" s="379"/>
      <c r="N39" s="379"/>
      <c r="O39" s="380"/>
      <c r="P39" s="378"/>
      <c r="Q39" s="379"/>
      <c r="R39" s="379"/>
      <c r="S39" s="379"/>
      <c r="T39" s="379"/>
      <c r="U39" s="380"/>
      <c r="V39" s="387"/>
      <c r="W39" s="388"/>
      <c r="X39" s="388"/>
      <c r="Y39" s="388"/>
      <c r="Z39" s="388"/>
      <c r="AA39" s="389"/>
      <c r="AB39" s="405"/>
      <c r="AC39" s="406"/>
      <c r="AD39" s="406"/>
      <c r="AE39" s="406"/>
      <c r="AF39" s="406"/>
      <c r="AG39" s="407"/>
      <c r="AH39" s="396"/>
      <c r="AI39" s="397"/>
      <c r="AJ39" s="397"/>
      <c r="AK39" s="397"/>
      <c r="AL39" s="397"/>
      <c r="AM39" s="39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25"/>
      <c r="C40" s="425"/>
      <c r="D40" s="426"/>
      <c r="E40" s="418"/>
      <c r="F40" s="419"/>
      <c r="G40" s="419"/>
      <c r="H40" s="419"/>
      <c r="I40" s="420"/>
      <c r="J40" s="378" t="str">
        <f>IF(AND('Mapa final'!$H$47="Muy Baja",'Mapa final'!$L$47="Leve"),CONCATENATE("R",'Mapa final'!$A$47),"")</f>
        <v/>
      </c>
      <c r="K40" s="379"/>
      <c r="L40" s="379" t="str">
        <f>IF(AND('Mapa final'!$H$53="Muy Baja",'Mapa final'!$L$53="Leve"),CONCATENATE("R",'Mapa final'!$A$53),"")</f>
        <v/>
      </c>
      <c r="M40" s="379"/>
      <c r="N40" s="379" t="str">
        <f>IF(AND('Mapa final'!$H$59="Muy Baja",'Mapa final'!$L$59="Leve"),CONCATENATE("R",'Mapa final'!$A$59),"")</f>
        <v/>
      </c>
      <c r="O40" s="380"/>
      <c r="P40" s="378" t="str">
        <f>IF(AND('Mapa final'!$H$47="Muy Baja",'Mapa final'!$L$47="Menor"),CONCATENATE("R",'Mapa final'!$A$47),"")</f>
        <v/>
      </c>
      <c r="Q40" s="379"/>
      <c r="R40" s="379" t="str">
        <f>IF(AND('Mapa final'!$H$53="Muy Baja",'Mapa final'!$L$53="Menor"),CONCATENATE("R",'Mapa final'!$A$53),"")</f>
        <v/>
      </c>
      <c r="S40" s="379"/>
      <c r="T40" s="379" t="str">
        <f>IF(AND('Mapa final'!$H$59="Muy Baja",'Mapa final'!$L$59="Menor"),CONCATENATE("R",'Mapa final'!$A$59),"")</f>
        <v/>
      </c>
      <c r="U40" s="380"/>
      <c r="V40" s="387" t="str">
        <f>IF(AND('Mapa final'!$H$47="Muy Baja",'Mapa final'!$L$47="Moderado"),CONCATENATE("R",'Mapa final'!$A$47),"")</f>
        <v/>
      </c>
      <c r="W40" s="388"/>
      <c r="X40" s="388" t="str">
        <f>IF(AND('Mapa final'!$H$53="Muy Baja",'Mapa final'!$L$53="Moderado"),CONCATENATE("R",'Mapa final'!$A$53),"")</f>
        <v/>
      </c>
      <c r="Y40" s="388"/>
      <c r="Z40" s="388" t="str">
        <f>IF(AND('Mapa final'!$H$59="Muy Baja",'Mapa final'!$L$59="Moderado"),CONCATENATE("R",'Mapa final'!$A$59),"")</f>
        <v/>
      </c>
      <c r="AA40" s="389"/>
      <c r="AB40" s="405" t="str">
        <f>IF(AND('Mapa final'!$H$47="Muy Baja",'Mapa final'!$L$47="Mayor"),CONCATENATE("R",'Mapa final'!$A$47),"")</f>
        <v/>
      </c>
      <c r="AC40" s="406"/>
      <c r="AD40" s="406" t="str">
        <f>IF(AND('Mapa final'!$H$53="Muy Baja",'Mapa final'!$L$53="Mayor"),CONCATENATE("R",'Mapa final'!$A$53),"")</f>
        <v/>
      </c>
      <c r="AE40" s="406"/>
      <c r="AF40" s="406" t="str">
        <f>IF(AND('Mapa final'!$H$59="Muy Baja",'Mapa final'!$L$59="Mayor"),CONCATENATE("R",'Mapa final'!$A$59),"")</f>
        <v/>
      </c>
      <c r="AG40" s="407"/>
      <c r="AH40" s="396" t="str">
        <f>IF(AND('Mapa final'!$H$47="Muy Baja",'Mapa final'!$L$47="Catastrófico"),CONCATENATE("R",'Mapa final'!$A$47),"")</f>
        <v/>
      </c>
      <c r="AI40" s="397"/>
      <c r="AJ40" s="397" t="str">
        <f>IF(AND('Mapa final'!$H$53="Muy Baja",'Mapa final'!$L$53="Catastrófico"),CONCATENATE("R",'Mapa final'!$A$53),"")</f>
        <v/>
      </c>
      <c r="AK40" s="397"/>
      <c r="AL40" s="397" t="str">
        <f>IF(AND('Mapa final'!$H$59="Muy Baja",'Mapa final'!$L$59="Catastrófico"),CONCATENATE("R",'Mapa final'!$A$59),"")</f>
        <v/>
      </c>
      <c r="AM40" s="39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25"/>
      <c r="C41" s="425"/>
      <c r="D41" s="426"/>
      <c r="E41" s="418"/>
      <c r="F41" s="419"/>
      <c r="G41" s="419"/>
      <c r="H41" s="419"/>
      <c r="I41" s="420"/>
      <c r="J41" s="378"/>
      <c r="K41" s="379"/>
      <c r="L41" s="379"/>
      <c r="M41" s="379"/>
      <c r="N41" s="379"/>
      <c r="O41" s="380"/>
      <c r="P41" s="378"/>
      <c r="Q41" s="379"/>
      <c r="R41" s="379"/>
      <c r="S41" s="379"/>
      <c r="T41" s="379"/>
      <c r="U41" s="380"/>
      <c r="V41" s="387"/>
      <c r="W41" s="388"/>
      <c r="X41" s="388"/>
      <c r="Y41" s="388"/>
      <c r="Z41" s="388"/>
      <c r="AA41" s="389"/>
      <c r="AB41" s="405"/>
      <c r="AC41" s="406"/>
      <c r="AD41" s="406"/>
      <c r="AE41" s="406"/>
      <c r="AF41" s="406"/>
      <c r="AG41" s="407"/>
      <c r="AH41" s="396"/>
      <c r="AI41" s="397"/>
      <c r="AJ41" s="397"/>
      <c r="AK41" s="397"/>
      <c r="AL41" s="397"/>
      <c r="AM41" s="39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25"/>
      <c r="C42" s="425"/>
      <c r="D42" s="426"/>
      <c r="E42" s="418"/>
      <c r="F42" s="419"/>
      <c r="G42" s="419"/>
      <c r="H42" s="419"/>
      <c r="I42" s="420"/>
      <c r="J42" s="378" t="str">
        <f>IF(AND('Mapa final'!$H$65="Muy Baja",'Mapa final'!$L$65="Leve"),CONCATENATE("R",'Mapa final'!$A$65),"")</f>
        <v/>
      </c>
      <c r="K42" s="379"/>
      <c r="L42" s="379" t="str">
        <f>IF(AND('Mapa final'!$H$71="Muy Baja",'Mapa final'!$L$71="Leve"),CONCATENATE("R",'Mapa final'!$A$71),"")</f>
        <v/>
      </c>
      <c r="M42" s="379"/>
      <c r="N42" s="379" t="str">
        <f>IF(AND('Mapa final'!$H$77="Muy Baja",'Mapa final'!$L$77="Leve"),CONCATENATE("R",'Mapa final'!$A$77),"")</f>
        <v/>
      </c>
      <c r="O42" s="380"/>
      <c r="P42" s="378" t="str">
        <f>IF(AND('Mapa final'!$H$65="Muy Baja",'Mapa final'!$L$65="Menor"),CONCATENATE("R",'Mapa final'!$A$65),"")</f>
        <v/>
      </c>
      <c r="Q42" s="379"/>
      <c r="R42" s="379" t="str">
        <f>IF(AND('Mapa final'!$H$71="Muy Baja",'Mapa final'!$L$71="Menor"),CONCATENATE("R",'Mapa final'!$A$71),"")</f>
        <v/>
      </c>
      <c r="S42" s="379"/>
      <c r="T42" s="379" t="str">
        <f>IF(AND('Mapa final'!$H$77="Muy Baja",'Mapa final'!$L$77="Menor"),CONCATENATE("R",'Mapa final'!$A$77),"")</f>
        <v/>
      </c>
      <c r="U42" s="380"/>
      <c r="V42" s="387" t="str">
        <f>IF(AND('Mapa final'!$H$65="Muy Baja",'Mapa final'!$L$65="Moderado"),CONCATENATE("R",'Mapa final'!$A$65),"")</f>
        <v/>
      </c>
      <c r="W42" s="388"/>
      <c r="X42" s="388" t="str">
        <f>IF(AND('Mapa final'!$H$71="Muy Baja",'Mapa final'!$L$71="Moderado"),CONCATENATE("R",'Mapa final'!$A$71),"")</f>
        <v/>
      </c>
      <c r="Y42" s="388"/>
      <c r="Z42" s="388" t="str">
        <f>IF(AND('Mapa final'!$H$77="Muy Baja",'Mapa final'!$L$77="Moderado"),CONCATENATE("R",'Mapa final'!$A$77),"")</f>
        <v/>
      </c>
      <c r="AA42" s="389"/>
      <c r="AB42" s="405" t="str">
        <f>IF(AND('Mapa final'!$H$65="Muy Baja",'Mapa final'!$L$65="Mayor"),CONCATENATE("R",'Mapa final'!$A$65),"")</f>
        <v/>
      </c>
      <c r="AC42" s="406"/>
      <c r="AD42" s="406" t="str">
        <f>IF(AND('Mapa final'!$H$71="Muy Baja",'Mapa final'!$L$71="Mayor"),CONCATENATE("R",'Mapa final'!$A$71),"")</f>
        <v/>
      </c>
      <c r="AE42" s="406"/>
      <c r="AF42" s="406" t="str">
        <f>IF(AND('Mapa final'!$H$77="Muy Baja",'Mapa final'!$L$77="Mayor"),CONCATENATE("R",'Mapa final'!$A$77),"")</f>
        <v/>
      </c>
      <c r="AG42" s="407"/>
      <c r="AH42" s="396" t="str">
        <f>IF(AND('Mapa final'!$H$65="Muy Baja",'Mapa final'!$L$65="Catastrófico"),CONCATENATE("R",'Mapa final'!$A$65),"")</f>
        <v/>
      </c>
      <c r="AI42" s="397"/>
      <c r="AJ42" s="397" t="str">
        <f>IF(AND('Mapa final'!$H$71="Muy Baja",'Mapa final'!$L$71="Catastrófico"),CONCATENATE("R",'Mapa final'!$A$71),"")</f>
        <v/>
      </c>
      <c r="AK42" s="397"/>
      <c r="AL42" s="397" t="str">
        <f>IF(AND('Mapa final'!$H$77="Muy Baja",'Mapa final'!$L$77="Catastrófico"),CONCATENATE("R",'Mapa final'!$A$77),"")</f>
        <v/>
      </c>
      <c r="AM42" s="39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25"/>
      <c r="C43" s="425"/>
      <c r="D43" s="426"/>
      <c r="E43" s="418"/>
      <c r="F43" s="419"/>
      <c r="G43" s="419"/>
      <c r="H43" s="419"/>
      <c r="I43" s="420"/>
      <c r="J43" s="378"/>
      <c r="K43" s="379"/>
      <c r="L43" s="379"/>
      <c r="M43" s="379"/>
      <c r="N43" s="379"/>
      <c r="O43" s="380"/>
      <c r="P43" s="378"/>
      <c r="Q43" s="379"/>
      <c r="R43" s="379"/>
      <c r="S43" s="379"/>
      <c r="T43" s="379"/>
      <c r="U43" s="380"/>
      <c r="V43" s="387"/>
      <c r="W43" s="388"/>
      <c r="X43" s="388"/>
      <c r="Y43" s="388"/>
      <c r="Z43" s="388"/>
      <c r="AA43" s="389"/>
      <c r="AB43" s="405"/>
      <c r="AC43" s="406"/>
      <c r="AD43" s="406"/>
      <c r="AE43" s="406"/>
      <c r="AF43" s="406"/>
      <c r="AG43" s="407"/>
      <c r="AH43" s="396"/>
      <c r="AI43" s="397"/>
      <c r="AJ43" s="397"/>
      <c r="AK43" s="397"/>
      <c r="AL43" s="397"/>
      <c r="AM43" s="39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25"/>
      <c r="C44" s="425"/>
      <c r="D44" s="426"/>
      <c r="E44" s="418"/>
      <c r="F44" s="419"/>
      <c r="G44" s="419"/>
      <c r="H44" s="419"/>
      <c r="I44" s="420"/>
      <c r="J44" s="378" t="str">
        <f>IF(AND('Mapa final'!$H$83="Muy Baja",'Mapa final'!$L$83="Leve"),CONCATENATE("R",'Mapa final'!$A$83),"")</f>
        <v/>
      </c>
      <c r="K44" s="379"/>
      <c r="L44" s="379" t="str">
        <f>IF(AND('Mapa final'!$H$89="Muy Baja",'Mapa final'!$L$89="Leve"),CONCATENATE("R",'Mapa final'!$A$89),"")</f>
        <v/>
      </c>
      <c r="M44" s="379"/>
      <c r="N44" s="379" t="str">
        <f>IF(AND('Mapa final'!$H$95="Muy Baja",'Mapa final'!$L$95="Leve"),CONCATENATE("R",'Mapa final'!$A$95),"")</f>
        <v/>
      </c>
      <c r="O44" s="380"/>
      <c r="P44" s="378" t="str">
        <f>IF(AND('Mapa final'!$H$83="Muy Baja",'Mapa final'!$L$83="Menor"),CONCATENATE("R",'Mapa final'!$A$83),"")</f>
        <v/>
      </c>
      <c r="Q44" s="379"/>
      <c r="R44" s="379" t="str">
        <f>IF(AND('Mapa final'!$H$89="Muy Baja",'Mapa final'!$L$89="Menor"),CONCATENATE("R",'Mapa final'!$A$89),"")</f>
        <v/>
      </c>
      <c r="S44" s="379"/>
      <c r="T44" s="379" t="str">
        <f>IF(AND('Mapa final'!$H$95="Muy Baja",'Mapa final'!$L$95="Menor"),CONCATENATE("R",'Mapa final'!$A$95),"")</f>
        <v/>
      </c>
      <c r="U44" s="380"/>
      <c r="V44" s="387" t="str">
        <f>IF(AND('Mapa final'!$H$83="Muy Baja",'Mapa final'!$L$83="Moderado"),CONCATENATE("R",'Mapa final'!$A$83),"")</f>
        <v/>
      </c>
      <c r="W44" s="388"/>
      <c r="X44" s="388" t="str">
        <f>IF(AND('Mapa final'!$H$89="Muy Baja",'Mapa final'!$L$89="Moderado"),CONCATENATE("R",'Mapa final'!$A$89),"")</f>
        <v/>
      </c>
      <c r="Y44" s="388"/>
      <c r="Z44" s="388" t="str">
        <f>IF(AND('Mapa final'!$H$95="Muy Baja",'Mapa final'!$L$95="Moderado"),CONCATENATE("R",'Mapa final'!$A$95),"")</f>
        <v/>
      </c>
      <c r="AA44" s="389"/>
      <c r="AB44" s="405" t="str">
        <f>IF(AND('Mapa final'!$H$83="Muy Baja",'Mapa final'!$L$83="Mayor"),CONCATENATE("R",'Mapa final'!$A$83),"")</f>
        <v/>
      </c>
      <c r="AC44" s="406"/>
      <c r="AD44" s="406" t="str">
        <f>IF(AND('Mapa final'!$H$89="Muy Baja",'Mapa final'!$L$89="Mayor"),CONCATENATE("R",'Mapa final'!$A$89),"")</f>
        <v/>
      </c>
      <c r="AE44" s="406"/>
      <c r="AF44" s="406" t="str">
        <f>IF(AND('Mapa final'!$H$95="Muy Baja",'Mapa final'!$L$95="Mayor"),CONCATENATE("R",'Mapa final'!$A$95),"")</f>
        <v/>
      </c>
      <c r="AG44" s="407"/>
      <c r="AH44" s="396" t="str">
        <f>IF(AND('Mapa final'!$H$83="Muy Baja",'Mapa final'!$L$83="Catastrófico"),CONCATENATE("R",'Mapa final'!$A$83),"")</f>
        <v/>
      </c>
      <c r="AI44" s="397"/>
      <c r="AJ44" s="397" t="str">
        <f>IF(AND('Mapa final'!$H$89="Muy Baja",'Mapa final'!$L$89="Catastrófico"),CONCATENATE("R",'Mapa final'!$A$89),"")</f>
        <v/>
      </c>
      <c r="AK44" s="397"/>
      <c r="AL44" s="397" t="str">
        <f>IF(AND('Mapa final'!$H$95="Muy Baja",'Mapa final'!$L$95="Catastrófico"),CONCATENATE("R",'Mapa final'!$A$95),"")</f>
        <v/>
      </c>
      <c r="AM44" s="39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25"/>
      <c r="C45" s="425"/>
      <c r="D45" s="426"/>
      <c r="E45" s="421"/>
      <c r="F45" s="422"/>
      <c r="G45" s="422"/>
      <c r="H45" s="422"/>
      <c r="I45" s="423"/>
      <c r="J45" s="381"/>
      <c r="K45" s="382"/>
      <c r="L45" s="382"/>
      <c r="M45" s="382"/>
      <c r="N45" s="382"/>
      <c r="O45" s="383"/>
      <c r="P45" s="381"/>
      <c r="Q45" s="382"/>
      <c r="R45" s="382"/>
      <c r="S45" s="382"/>
      <c r="T45" s="382"/>
      <c r="U45" s="383"/>
      <c r="V45" s="390"/>
      <c r="W45" s="391"/>
      <c r="X45" s="391"/>
      <c r="Y45" s="391"/>
      <c r="Z45" s="391"/>
      <c r="AA45" s="392"/>
      <c r="AB45" s="408"/>
      <c r="AC45" s="409"/>
      <c r="AD45" s="409"/>
      <c r="AE45" s="409"/>
      <c r="AF45" s="409"/>
      <c r="AG45" s="410"/>
      <c r="AH45" s="399"/>
      <c r="AI45" s="400"/>
      <c r="AJ45" s="400"/>
      <c r="AK45" s="400"/>
      <c r="AL45" s="400"/>
      <c r="AM45" s="40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15" t="s">
        <v>101</v>
      </c>
      <c r="K46" s="416"/>
      <c r="L46" s="416"/>
      <c r="M46" s="416"/>
      <c r="N46" s="416"/>
      <c r="O46" s="417"/>
      <c r="P46" s="415" t="s">
        <v>102</v>
      </c>
      <c r="Q46" s="416"/>
      <c r="R46" s="416"/>
      <c r="S46" s="416"/>
      <c r="T46" s="416"/>
      <c r="U46" s="417"/>
      <c r="V46" s="415" t="s">
        <v>103</v>
      </c>
      <c r="W46" s="416"/>
      <c r="X46" s="416"/>
      <c r="Y46" s="416"/>
      <c r="Z46" s="416"/>
      <c r="AA46" s="417"/>
      <c r="AB46" s="415" t="s">
        <v>104</v>
      </c>
      <c r="AC46" s="424"/>
      <c r="AD46" s="416"/>
      <c r="AE46" s="416"/>
      <c r="AF46" s="416"/>
      <c r="AG46" s="417"/>
      <c r="AH46" s="415" t="s">
        <v>105</v>
      </c>
      <c r="AI46" s="416"/>
      <c r="AJ46" s="416"/>
      <c r="AK46" s="416"/>
      <c r="AL46" s="416"/>
      <c r="AM46" s="41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18"/>
      <c r="K47" s="419"/>
      <c r="L47" s="419"/>
      <c r="M47" s="419"/>
      <c r="N47" s="419"/>
      <c r="O47" s="420"/>
      <c r="P47" s="418"/>
      <c r="Q47" s="419"/>
      <c r="R47" s="419"/>
      <c r="S47" s="419"/>
      <c r="T47" s="419"/>
      <c r="U47" s="420"/>
      <c r="V47" s="418"/>
      <c r="W47" s="419"/>
      <c r="X47" s="419"/>
      <c r="Y47" s="419"/>
      <c r="Z47" s="419"/>
      <c r="AA47" s="420"/>
      <c r="AB47" s="418"/>
      <c r="AC47" s="419"/>
      <c r="AD47" s="419"/>
      <c r="AE47" s="419"/>
      <c r="AF47" s="419"/>
      <c r="AG47" s="420"/>
      <c r="AH47" s="418"/>
      <c r="AI47" s="419"/>
      <c r="AJ47" s="419"/>
      <c r="AK47" s="419"/>
      <c r="AL47" s="419"/>
      <c r="AM47" s="42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18"/>
      <c r="K48" s="419"/>
      <c r="L48" s="419"/>
      <c r="M48" s="419"/>
      <c r="N48" s="419"/>
      <c r="O48" s="420"/>
      <c r="P48" s="418"/>
      <c r="Q48" s="419"/>
      <c r="R48" s="419"/>
      <c r="S48" s="419"/>
      <c r="T48" s="419"/>
      <c r="U48" s="420"/>
      <c r="V48" s="418"/>
      <c r="W48" s="419"/>
      <c r="X48" s="419"/>
      <c r="Y48" s="419"/>
      <c r="Z48" s="419"/>
      <c r="AA48" s="420"/>
      <c r="AB48" s="418"/>
      <c r="AC48" s="419"/>
      <c r="AD48" s="419"/>
      <c r="AE48" s="419"/>
      <c r="AF48" s="419"/>
      <c r="AG48" s="420"/>
      <c r="AH48" s="418"/>
      <c r="AI48" s="419"/>
      <c r="AJ48" s="419"/>
      <c r="AK48" s="419"/>
      <c r="AL48" s="419"/>
      <c r="AM48" s="42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18"/>
      <c r="K49" s="419"/>
      <c r="L49" s="419"/>
      <c r="M49" s="419"/>
      <c r="N49" s="419"/>
      <c r="O49" s="420"/>
      <c r="P49" s="418"/>
      <c r="Q49" s="419"/>
      <c r="R49" s="419"/>
      <c r="S49" s="419"/>
      <c r="T49" s="419"/>
      <c r="U49" s="420"/>
      <c r="V49" s="418"/>
      <c r="W49" s="419"/>
      <c r="X49" s="419"/>
      <c r="Y49" s="419"/>
      <c r="Z49" s="419"/>
      <c r="AA49" s="420"/>
      <c r="AB49" s="418"/>
      <c r="AC49" s="419"/>
      <c r="AD49" s="419"/>
      <c r="AE49" s="419"/>
      <c r="AF49" s="419"/>
      <c r="AG49" s="420"/>
      <c r="AH49" s="418"/>
      <c r="AI49" s="419"/>
      <c r="AJ49" s="419"/>
      <c r="AK49" s="419"/>
      <c r="AL49" s="419"/>
      <c r="AM49" s="42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18"/>
      <c r="K50" s="419"/>
      <c r="L50" s="419"/>
      <c r="M50" s="419"/>
      <c r="N50" s="419"/>
      <c r="O50" s="420"/>
      <c r="P50" s="418"/>
      <c r="Q50" s="419"/>
      <c r="R50" s="419"/>
      <c r="S50" s="419"/>
      <c r="T50" s="419"/>
      <c r="U50" s="420"/>
      <c r="V50" s="418"/>
      <c r="W50" s="419"/>
      <c r="X50" s="419"/>
      <c r="Y50" s="419"/>
      <c r="Z50" s="419"/>
      <c r="AA50" s="420"/>
      <c r="AB50" s="418"/>
      <c r="AC50" s="419"/>
      <c r="AD50" s="419"/>
      <c r="AE50" s="419"/>
      <c r="AF50" s="419"/>
      <c r="AG50" s="420"/>
      <c r="AH50" s="418"/>
      <c r="AI50" s="419"/>
      <c r="AJ50" s="419"/>
      <c r="AK50" s="419"/>
      <c r="AL50" s="419"/>
      <c r="AM50" s="42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21"/>
      <c r="K51" s="422"/>
      <c r="L51" s="422"/>
      <c r="M51" s="422"/>
      <c r="N51" s="422"/>
      <c r="O51" s="423"/>
      <c r="P51" s="421"/>
      <c r="Q51" s="422"/>
      <c r="R51" s="422"/>
      <c r="S51" s="422"/>
      <c r="T51" s="422"/>
      <c r="U51" s="423"/>
      <c r="V51" s="421"/>
      <c r="W51" s="422"/>
      <c r="X51" s="422"/>
      <c r="Y51" s="422"/>
      <c r="Z51" s="422"/>
      <c r="AA51" s="423"/>
      <c r="AB51" s="421"/>
      <c r="AC51" s="422"/>
      <c r="AD51" s="422"/>
      <c r="AE51" s="422"/>
      <c r="AF51" s="422"/>
      <c r="AG51" s="423"/>
      <c r="AH51" s="421"/>
      <c r="AI51" s="422"/>
      <c r="AJ51" s="422"/>
      <c r="AK51" s="422"/>
      <c r="AL51" s="422"/>
      <c r="AM51" s="42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92" t="s">
        <v>106</v>
      </c>
      <c r="C2" s="493"/>
      <c r="D2" s="493"/>
      <c r="E2" s="493"/>
      <c r="F2" s="493"/>
      <c r="G2" s="493"/>
      <c r="H2" s="493"/>
      <c r="I2" s="493"/>
      <c r="J2" s="414" t="s">
        <v>13</v>
      </c>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93"/>
      <c r="C3" s="493"/>
      <c r="D3" s="493"/>
      <c r="E3" s="493"/>
      <c r="F3" s="493"/>
      <c r="G3" s="493"/>
      <c r="H3" s="493"/>
      <c r="I3" s="493"/>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93"/>
      <c r="C4" s="493"/>
      <c r="D4" s="493"/>
      <c r="E4" s="493"/>
      <c r="F4" s="493"/>
      <c r="G4" s="493"/>
      <c r="H4" s="493"/>
      <c r="I4" s="493"/>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25" t="s">
        <v>91</v>
      </c>
      <c r="C6" s="425"/>
      <c r="D6" s="426"/>
      <c r="E6" s="463" t="s">
        <v>92</v>
      </c>
      <c r="F6" s="464"/>
      <c r="G6" s="464"/>
      <c r="H6" s="464"/>
      <c r="I6" s="465"/>
      <c r="J6" s="46" t="str">
        <f>IF(AND('Mapa final'!$Y$29="Muy Alta",'Mapa final'!$AA$29="Leve"),CONCATENATE("R1C",'Mapa final'!$O$29),"")</f>
        <v/>
      </c>
      <c r="K6" s="47" t="str">
        <f>IF(AND('Mapa final'!$Y$30="Muy Alta",'Mapa final'!$AA$30="Leve"),CONCATENATE("R1C",'Mapa final'!$O$30),"")</f>
        <v/>
      </c>
      <c r="L6" s="47" t="str">
        <f>IF(AND('Mapa final'!$Y$31="Muy Alta",'Mapa final'!$AA$31="Leve"),CONCATENATE("R1C",'Mapa final'!$O$31),"")</f>
        <v/>
      </c>
      <c r="M6" s="47" t="str">
        <f>IF(AND('Mapa final'!$Y$32="Muy Alta",'Mapa final'!$AA$32="Leve"),CONCATENATE("R1C",'Mapa final'!$O$32),"")</f>
        <v/>
      </c>
      <c r="N6" s="47" t="str">
        <f>IF(AND('Mapa final'!$Y$33="Muy Alta",'Mapa final'!$AA$33="Leve"),CONCATENATE("R1C",'Mapa final'!$O$33),"")</f>
        <v/>
      </c>
      <c r="O6" s="48" t="str">
        <f>IF(AND('Mapa final'!$Y$34="Muy Alta",'Mapa final'!$AA$34="Leve"),CONCATENATE("R1C",'Mapa final'!$O$34),"")</f>
        <v/>
      </c>
      <c r="P6" s="46" t="str">
        <f>IF(AND('Mapa final'!$Y$29="Muy Alta",'Mapa final'!$AA$29="Menor"),CONCATENATE("R1C",'Mapa final'!$O$29),"")</f>
        <v/>
      </c>
      <c r="Q6" s="47" t="str">
        <f>IF(AND('Mapa final'!$Y$30="Muy Alta",'Mapa final'!$AA$30="Menor"),CONCATENATE("R1C",'Mapa final'!$O$30),"")</f>
        <v/>
      </c>
      <c r="R6" s="47" t="str">
        <f>IF(AND('Mapa final'!$Y$31="Muy Alta",'Mapa final'!$AA$31="Menor"),CONCATENATE("R1C",'Mapa final'!$O$31),"")</f>
        <v/>
      </c>
      <c r="S6" s="47" t="str">
        <f>IF(AND('Mapa final'!$Y$32="Muy Alta",'Mapa final'!$AA$32="Menor"),CONCATENATE("R1C",'Mapa final'!$O$32),"")</f>
        <v/>
      </c>
      <c r="T6" s="47" t="str">
        <f>IF(AND('Mapa final'!$Y$33="Muy Alta",'Mapa final'!$AA$33="Menor"),CONCATENATE("R1C",'Mapa final'!$O$33),"")</f>
        <v/>
      </c>
      <c r="U6" s="48" t="str">
        <f>IF(AND('Mapa final'!$Y$34="Muy Alta",'Mapa final'!$AA$34="Menor"),CONCATENATE("R1C",'Mapa final'!$O$34),"")</f>
        <v/>
      </c>
      <c r="V6" s="46" t="str">
        <f>IF(AND('Mapa final'!$Y$29="Muy Alta",'Mapa final'!$AA$29="Moderado"),CONCATENATE("R1C",'Mapa final'!$O$29),"")</f>
        <v/>
      </c>
      <c r="W6" s="47" t="str">
        <f>IF(AND('Mapa final'!$Y$30="Muy Alta",'Mapa final'!$AA$30="Moderado"),CONCATENATE("R1C",'Mapa final'!$O$30),"")</f>
        <v/>
      </c>
      <c r="X6" s="47" t="str">
        <f>IF(AND('Mapa final'!$Y$31="Muy Alta",'Mapa final'!$AA$31="Moderado"),CONCATENATE("R1C",'Mapa final'!$O$31),"")</f>
        <v/>
      </c>
      <c r="Y6" s="47" t="str">
        <f>IF(AND('Mapa final'!$Y$32="Muy Alta",'Mapa final'!$AA$32="Moderado"),CONCATENATE("R1C",'Mapa final'!$O$32),"")</f>
        <v/>
      </c>
      <c r="Z6" s="47" t="str">
        <f>IF(AND('Mapa final'!$Y$33="Muy Alta",'Mapa final'!$AA$33="Moderado"),CONCATENATE("R1C",'Mapa final'!$O$33),"")</f>
        <v/>
      </c>
      <c r="AA6" s="48" t="str">
        <f>IF(AND('Mapa final'!$Y$34="Muy Alta",'Mapa final'!$AA$34="Moderado"),CONCATENATE("R1C",'Mapa final'!$O$34),"")</f>
        <v/>
      </c>
      <c r="AB6" s="46" t="str">
        <f>IF(AND('Mapa final'!$Y$29="Muy Alta",'Mapa final'!$AA$29="Mayor"),CONCATENATE("R1C",'Mapa final'!$O$29),"")</f>
        <v/>
      </c>
      <c r="AC6" s="47" t="str">
        <f>IF(AND('Mapa final'!$Y$30="Muy Alta",'Mapa final'!$AA$30="Mayor"),CONCATENATE("R1C",'Mapa final'!$O$30),"")</f>
        <v/>
      </c>
      <c r="AD6" s="47" t="str">
        <f>IF(AND('Mapa final'!$Y$31="Muy Alta",'Mapa final'!$AA$31="Mayor"),CONCATENATE("R1C",'Mapa final'!$O$31),"")</f>
        <v/>
      </c>
      <c r="AE6" s="47" t="str">
        <f>IF(AND('Mapa final'!$Y$32="Muy Alta",'Mapa final'!$AA$32="Mayor"),CONCATENATE("R1C",'Mapa final'!$O$32),"")</f>
        <v/>
      </c>
      <c r="AF6" s="47" t="str">
        <f>IF(AND('Mapa final'!$Y$33="Muy Alta",'Mapa final'!$AA$33="Mayor"),CONCATENATE("R1C",'Mapa final'!$O$33),"")</f>
        <v/>
      </c>
      <c r="AG6" s="48" t="str">
        <f>IF(AND('Mapa final'!$Y$34="Muy Alta",'Mapa final'!$AA$34="Mayor"),CONCATENATE("R1C",'Mapa final'!$O$34),"")</f>
        <v/>
      </c>
      <c r="AH6" s="49" t="str">
        <f>IF(AND('Mapa final'!$Y$29="Muy Alta",'Mapa final'!$AA$29="Catastrófico"),CONCATENATE("R1C",'Mapa final'!$O$29),"")</f>
        <v/>
      </c>
      <c r="AI6" s="50" t="str">
        <f>IF(AND('Mapa final'!$Y$30="Muy Alta",'Mapa final'!$AA$30="Catastrófico"),CONCATENATE("R1C",'Mapa final'!$O$30),"")</f>
        <v/>
      </c>
      <c r="AJ6" s="50" t="str">
        <f>IF(AND('Mapa final'!$Y$31="Muy Alta",'Mapa final'!$AA$31="Catastrófico"),CONCATENATE("R1C",'Mapa final'!$O$31),"")</f>
        <v/>
      </c>
      <c r="AK6" s="50" t="str">
        <f>IF(AND('Mapa final'!$Y$32="Muy Alta",'Mapa final'!$AA$32="Catastrófico"),CONCATENATE("R1C",'Mapa final'!$O$32),"")</f>
        <v/>
      </c>
      <c r="AL6" s="50" t="str">
        <f>IF(AND('Mapa final'!$Y$33="Muy Alta",'Mapa final'!$AA$33="Catastrófico"),CONCATENATE("R1C",'Mapa final'!$O$33),"")</f>
        <v/>
      </c>
      <c r="AM6" s="51" t="str">
        <f>IF(AND('Mapa final'!$Y$34="Muy Alta",'Mapa final'!$AA$34="Catastrófico"),CONCATENATE("R1C",'Mapa final'!$O$34),"")</f>
        <v/>
      </c>
      <c r="AN6" s="83"/>
      <c r="AO6" s="483" t="s">
        <v>93</v>
      </c>
      <c r="AP6" s="484"/>
      <c r="AQ6" s="484"/>
      <c r="AR6" s="484"/>
      <c r="AS6" s="484"/>
      <c r="AT6" s="48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25"/>
      <c r="C7" s="425"/>
      <c r="D7" s="426"/>
      <c r="E7" s="466"/>
      <c r="F7" s="467"/>
      <c r="G7" s="467"/>
      <c r="H7" s="467"/>
      <c r="I7" s="468"/>
      <c r="J7" s="52" t="str">
        <f>IF(AND('Mapa final'!$Y$35="Muy Alta",'Mapa final'!$AA$35="Leve"),CONCATENATE("R2C",'Mapa final'!$O$35),"")</f>
        <v/>
      </c>
      <c r="K7" s="53" t="str">
        <f>IF(AND('Mapa final'!$Y$36="Muy Alta",'Mapa final'!$AA$36="Leve"),CONCATENATE("R2C",'Mapa final'!$O$36),"")</f>
        <v/>
      </c>
      <c r="L7" s="53" t="str">
        <f>IF(AND('Mapa final'!$Y$37="Muy Alta",'Mapa final'!$AA$37="Leve"),CONCATENATE("R2C",'Mapa final'!$O$37),"")</f>
        <v/>
      </c>
      <c r="M7" s="53" t="str">
        <f>IF(AND('Mapa final'!$Y$38="Muy Alta",'Mapa final'!$AA$38="Leve"),CONCATENATE("R2C",'Mapa final'!$O$38),"")</f>
        <v/>
      </c>
      <c r="N7" s="53" t="str">
        <f>IF(AND('Mapa final'!$Y$39="Muy Alta",'Mapa final'!$AA$39="Leve"),CONCATENATE("R2C",'Mapa final'!$O$39),"")</f>
        <v/>
      </c>
      <c r="O7" s="54" t="str">
        <f>IF(AND('Mapa final'!$Y$40="Muy Alta",'Mapa final'!$AA$40="Leve"),CONCATENATE("R2C",'Mapa final'!$O$40),"")</f>
        <v/>
      </c>
      <c r="P7" s="52" t="str">
        <f>IF(AND('Mapa final'!$Y$35="Muy Alta",'Mapa final'!$AA$35="Menor"),CONCATENATE("R2C",'Mapa final'!$O$35),"")</f>
        <v/>
      </c>
      <c r="Q7" s="53" t="str">
        <f>IF(AND('Mapa final'!$Y$36="Muy Alta",'Mapa final'!$AA$36="Menor"),CONCATENATE("R2C",'Mapa final'!$O$36),"")</f>
        <v/>
      </c>
      <c r="R7" s="53" t="str">
        <f>IF(AND('Mapa final'!$Y$37="Muy Alta",'Mapa final'!$AA$37="Menor"),CONCATENATE("R2C",'Mapa final'!$O$37),"")</f>
        <v/>
      </c>
      <c r="S7" s="53" t="str">
        <f>IF(AND('Mapa final'!$Y$38="Muy Alta",'Mapa final'!$AA$38="Menor"),CONCATENATE("R2C",'Mapa final'!$O$38),"")</f>
        <v/>
      </c>
      <c r="T7" s="53" t="str">
        <f>IF(AND('Mapa final'!$Y$39="Muy Alta",'Mapa final'!$AA$39="Menor"),CONCATENATE("R2C",'Mapa final'!$O$39),"")</f>
        <v/>
      </c>
      <c r="U7" s="54" t="str">
        <f>IF(AND('Mapa final'!$Y$40="Muy Alta",'Mapa final'!$AA$40="Menor"),CONCATENATE("R2C",'Mapa final'!$O$40),"")</f>
        <v/>
      </c>
      <c r="V7" s="52" t="str">
        <f>IF(AND('Mapa final'!$Y$35="Muy Alta",'Mapa final'!$AA$35="Moderado"),CONCATENATE("R2C",'Mapa final'!$O$35),"")</f>
        <v/>
      </c>
      <c r="W7" s="53" t="str">
        <f>IF(AND('Mapa final'!$Y$36="Muy Alta",'Mapa final'!$AA$36="Moderado"),CONCATENATE("R2C",'Mapa final'!$O$36),"")</f>
        <v/>
      </c>
      <c r="X7" s="53" t="str">
        <f>IF(AND('Mapa final'!$Y$37="Muy Alta",'Mapa final'!$AA$37="Moderado"),CONCATENATE("R2C",'Mapa final'!$O$37),"")</f>
        <v/>
      </c>
      <c r="Y7" s="53" t="str">
        <f>IF(AND('Mapa final'!$Y$38="Muy Alta",'Mapa final'!$AA$38="Moderado"),CONCATENATE("R2C",'Mapa final'!$O$38),"")</f>
        <v/>
      </c>
      <c r="Z7" s="53" t="str">
        <f>IF(AND('Mapa final'!$Y$39="Muy Alta",'Mapa final'!$AA$39="Moderado"),CONCATENATE("R2C",'Mapa final'!$O$39),"")</f>
        <v/>
      </c>
      <c r="AA7" s="54" t="str">
        <f>IF(AND('Mapa final'!$Y$40="Muy Alta",'Mapa final'!$AA$40="Moderado"),CONCATENATE("R2C",'Mapa final'!$O$40),"")</f>
        <v/>
      </c>
      <c r="AB7" s="52" t="str">
        <f>IF(AND('Mapa final'!$Y$35="Muy Alta",'Mapa final'!$AA$35="Mayor"),CONCATENATE("R2C",'Mapa final'!$O$35),"")</f>
        <v/>
      </c>
      <c r="AC7" s="53" t="str">
        <f>IF(AND('Mapa final'!$Y$36="Muy Alta",'Mapa final'!$AA$36="Mayor"),CONCATENATE("R2C",'Mapa final'!$O$36),"")</f>
        <v/>
      </c>
      <c r="AD7" s="53" t="str">
        <f>IF(AND('Mapa final'!$Y$37="Muy Alta",'Mapa final'!$AA$37="Mayor"),CONCATENATE("R2C",'Mapa final'!$O$37),"")</f>
        <v/>
      </c>
      <c r="AE7" s="53" t="str">
        <f>IF(AND('Mapa final'!$Y$38="Muy Alta",'Mapa final'!$AA$38="Mayor"),CONCATENATE("R2C",'Mapa final'!$O$38),"")</f>
        <v/>
      </c>
      <c r="AF7" s="53" t="str">
        <f>IF(AND('Mapa final'!$Y$39="Muy Alta",'Mapa final'!$AA$39="Mayor"),CONCATENATE("R2C",'Mapa final'!$O$39),"")</f>
        <v/>
      </c>
      <c r="AG7" s="54" t="str">
        <f>IF(AND('Mapa final'!$Y$40="Muy Alta",'Mapa final'!$AA$40="Mayor"),CONCATENATE("R2C",'Mapa final'!$O$40),"")</f>
        <v/>
      </c>
      <c r="AH7" s="55" t="str">
        <f>IF(AND('Mapa final'!$Y$35="Muy Alta",'Mapa final'!$AA$35="Catastrófico"),CONCATENATE("R2C",'Mapa final'!$O$35),"")</f>
        <v/>
      </c>
      <c r="AI7" s="56" t="str">
        <f>IF(AND('Mapa final'!$Y$36="Muy Alta",'Mapa final'!$AA$36="Catastrófico"),CONCATENATE("R2C",'Mapa final'!$O$36),"")</f>
        <v/>
      </c>
      <c r="AJ7" s="56" t="str">
        <f>IF(AND('Mapa final'!$Y$37="Muy Alta",'Mapa final'!$AA$37="Catastrófico"),CONCATENATE("R2C",'Mapa final'!$O$37),"")</f>
        <v/>
      </c>
      <c r="AK7" s="56" t="str">
        <f>IF(AND('Mapa final'!$Y$38="Muy Alta",'Mapa final'!$AA$38="Catastrófico"),CONCATENATE("R2C",'Mapa final'!$O$38),"")</f>
        <v/>
      </c>
      <c r="AL7" s="56" t="str">
        <f>IF(AND('Mapa final'!$Y$39="Muy Alta",'Mapa final'!$AA$39="Catastrófico"),CONCATENATE("R2C",'Mapa final'!$O$39),"")</f>
        <v/>
      </c>
      <c r="AM7" s="57" t="str">
        <f>IF(AND('Mapa final'!$Y$40="Muy Alta",'Mapa final'!$AA$40="Catastrófico"),CONCATENATE("R2C",'Mapa final'!$O$40),"")</f>
        <v/>
      </c>
      <c r="AN7" s="83"/>
      <c r="AO7" s="486"/>
      <c r="AP7" s="487"/>
      <c r="AQ7" s="487"/>
      <c r="AR7" s="487"/>
      <c r="AS7" s="487"/>
      <c r="AT7" s="48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25"/>
      <c r="C8" s="425"/>
      <c r="D8" s="426"/>
      <c r="E8" s="466"/>
      <c r="F8" s="467"/>
      <c r="G8" s="467"/>
      <c r="H8" s="467"/>
      <c r="I8" s="468"/>
      <c r="J8" s="52" t="str">
        <f>IF(AND('Mapa final'!$Y$41="Muy Alta",'Mapa final'!$AA$41="Leve"),CONCATENATE("R3C",'Mapa final'!$O$41),"")</f>
        <v/>
      </c>
      <c r="K8" s="53" t="str">
        <f>IF(AND('Mapa final'!$Y$42="Muy Alta",'Mapa final'!$AA$42="Leve"),CONCATENATE("R3C",'Mapa final'!$O$42),"")</f>
        <v/>
      </c>
      <c r="L8" s="53" t="str">
        <f>IF(AND('Mapa final'!$Y$43="Muy Alta",'Mapa final'!$AA$43="Leve"),CONCATENATE("R3C",'Mapa final'!$O$43),"")</f>
        <v/>
      </c>
      <c r="M8" s="53" t="str">
        <f>IF(AND('Mapa final'!$Y$44="Muy Alta",'Mapa final'!$AA$44="Leve"),CONCATENATE("R3C",'Mapa final'!$O$44),"")</f>
        <v/>
      </c>
      <c r="N8" s="53" t="str">
        <f>IF(AND('Mapa final'!$Y$45="Muy Alta",'Mapa final'!$AA$45="Leve"),CONCATENATE("R3C",'Mapa final'!$O$45),"")</f>
        <v/>
      </c>
      <c r="O8" s="54" t="str">
        <f>IF(AND('Mapa final'!$Y$46="Muy Alta",'Mapa final'!$AA$46="Leve"),CONCATENATE("R3C",'Mapa final'!$O$46),"")</f>
        <v/>
      </c>
      <c r="P8" s="52" t="str">
        <f>IF(AND('Mapa final'!$Y$41="Muy Alta",'Mapa final'!$AA$41="Menor"),CONCATENATE("R3C",'Mapa final'!$O$41),"")</f>
        <v/>
      </c>
      <c r="Q8" s="53" t="str">
        <f>IF(AND('Mapa final'!$Y$42="Muy Alta",'Mapa final'!$AA$42="Menor"),CONCATENATE("R3C",'Mapa final'!$O$42),"")</f>
        <v/>
      </c>
      <c r="R8" s="53" t="str">
        <f>IF(AND('Mapa final'!$Y$43="Muy Alta",'Mapa final'!$AA$43="Menor"),CONCATENATE("R3C",'Mapa final'!$O$43),"")</f>
        <v/>
      </c>
      <c r="S8" s="53" t="str">
        <f>IF(AND('Mapa final'!$Y$44="Muy Alta",'Mapa final'!$AA$44="Menor"),CONCATENATE("R3C",'Mapa final'!$O$44),"")</f>
        <v/>
      </c>
      <c r="T8" s="53" t="str">
        <f>IF(AND('Mapa final'!$Y$45="Muy Alta",'Mapa final'!$AA$45="Menor"),CONCATENATE("R3C",'Mapa final'!$O$45),"")</f>
        <v/>
      </c>
      <c r="U8" s="54" t="str">
        <f>IF(AND('Mapa final'!$Y$46="Muy Alta",'Mapa final'!$AA$46="Menor"),CONCATENATE("R3C",'Mapa final'!$O$46),"")</f>
        <v/>
      </c>
      <c r="V8" s="52" t="str">
        <f>IF(AND('Mapa final'!$Y$41="Muy Alta",'Mapa final'!$AA$41="Moderado"),CONCATENATE("R3C",'Mapa final'!$O$41),"")</f>
        <v/>
      </c>
      <c r="W8" s="53" t="str">
        <f>IF(AND('Mapa final'!$Y$42="Muy Alta",'Mapa final'!$AA$42="Moderado"),CONCATENATE("R3C",'Mapa final'!$O$42),"")</f>
        <v/>
      </c>
      <c r="X8" s="53" t="str">
        <f>IF(AND('Mapa final'!$Y$43="Muy Alta",'Mapa final'!$AA$43="Moderado"),CONCATENATE("R3C",'Mapa final'!$O$43),"")</f>
        <v/>
      </c>
      <c r="Y8" s="53" t="str">
        <f>IF(AND('Mapa final'!$Y$44="Muy Alta",'Mapa final'!$AA$44="Moderado"),CONCATENATE("R3C",'Mapa final'!$O$44),"")</f>
        <v/>
      </c>
      <c r="Z8" s="53" t="str">
        <f>IF(AND('Mapa final'!$Y$45="Muy Alta",'Mapa final'!$AA$45="Moderado"),CONCATENATE("R3C",'Mapa final'!$O$45),"")</f>
        <v/>
      </c>
      <c r="AA8" s="54" t="str">
        <f>IF(AND('Mapa final'!$Y$46="Muy Alta",'Mapa final'!$AA$46="Moderado"),CONCATENATE("R3C",'Mapa final'!$O$46),"")</f>
        <v/>
      </c>
      <c r="AB8" s="52" t="str">
        <f>IF(AND('Mapa final'!$Y$41="Muy Alta",'Mapa final'!$AA$41="Mayor"),CONCATENATE("R3C",'Mapa final'!$O$41),"")</f>
        <v/>
      </c>
      <c r="AC8" s="53" t="str">
        <f>IF(AND('Mapa final'!$Y$42="Muy Alta",'Mapa final'!$AA$42="Mayor"),CONCATENATE("R3C",'Mapa final'!$O$42),"")</f>
        <v/>
      </c>
      <c r="AD8" s="53" t="str">
        <f>IF(AND('Mapa final'!$Y$43="Muy Alta",'Mapa final'!$AA$43="Mayor"),CONCATENATE("R3C",'Mapa final'!$O$43),"")</f>
        <v/>
      </c>
      <c r="AE8" s="53" t="str">
        <f>IF(AND('Mapa final'!$Y$44="Muy Alta",'Mapa final'!$AA$44="Mayor"),CONCATENATE("R3C",'Mapa final'!$O$44),"")</f>
        <v/>
      </c>
      <c r="AF8" s="53" t="str">
        <f>IF(AND('Mapa final'!$Y$45="Muy Alta",'Mapa final'!$AA$45="Mayor"),CONCATENATE("R3C",'Mapa final'!$O$45),"")</f>
        <v/>
      </c>
      <c r="AG8" s="54" t="str">
        <f>IF(AND('Mapa final'!$Y$46="Muy Alta",'Mapa final'!$AA$46="Mayor"),CONCATENATE("R3C",'Mapa final'!$O$46),"")</f>
        <v/>
      </c>
      <c r="AH8" s="55" t="str">
        <f>IF(AND('Mapa final'!$Y$41="Muy Alta",'Mapa final'!$AA$41="Catastrófico"),CONCATENATE("R3C",'Mapa final'!$O$41),"")</f>
        <v/>
      </c>
      <c r="AI8" s="56" t="str">
        <f>IF(AND('Mapa final'!$Y$42="Muy Alta",'Mapa final'!$AA$42="Catastrófico"),CONCATENATE("R3C",'Mapa final'!$O$42),"")</f>
        <v/>
      </c>
      <c r="AJ8" s="56" t="str">
        <f>IF(AND('Mapa final'!$Y$43="Muy Alta",'Mapa final'!$AA$43="Catastrófico"),CONCATENATE("R3C",'Mapa final'!$O$43),"")</f>
        <v/>
      </c>
      <c r="AK8" s="56" t="str">
        <f>IF(AND('Mapa final'!$Y$44="Muy Alta",'Mapa final'!$AA$44="Catastrófico"),CONCATENATE("R3C",'Mapa final'!$O$44),"")</f>
        <v/>
      </c>
      <c r="AL8" s="56" t="str">
        <f>IF(AND('Mapa final'!$Y$45="Muy Alta",'Mapa final'!$AA$45="Catastrófico"),CONCATENATE("R3C",'Mapa final'!$O$45),"")</f>
        <v/>
      </c>
      <c r="AM8" s="57" t="str">
        <f>IF(AND('Mapa final'!$Y$46="Muy Alta",'Mapa final'!$AA$46="Catastrófico"),CONCATENATE("R3C",'Mapa final'!$O$46),"")</f>
        <v/>
      </c>
      <c r="AN8" s="83"/>
      <c r="AO8" s="486"/>
      <c r="AP8" s="487"/>
      <c r="AQ8" s="487"/>
      <c r="AR8" s="487"/>
      <c r="AS8" s="487"/>
      <c r="AT8" s="48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25"/>
      <c r="C9" s="425"/>
      <c r="D9" s="426"/>
      <c r="E9" s="466"/>
      <c r="F9" s="467"/>
      <c r="G9" s="467"/>
      <c r="H9" s="467"/>
      <c r="I9" s="468"/>
      <c r="J9" s="52" t="str">
        <f>IF(AND('Mapa final'!$Y$47="Muy Alta",'Mapa final'!$AA$47="Leve"),CONCATENATE("R4C",'Mapa final'!$O$47),"")</f>
        <v/>
      </c>
      <c r="K9" s="53" t="str">
        <f>IF(AND('Mapa final'!$Y$48="Muy Alta",'Mapa final'!$AA$48="Leve"),CONCATENATE("R4C",'Mapa final'!$O$48),"")</f>
        <v/>
      </c>
      <c r="L9" s="53" t="str">
        <f>IF(AND('Mapa final'!$Y$49="Muy Alta",'Mapa final'!$AA$49="Leve"),CONCATENATE("R4C",'Mapa final'!$O$49),"")</f>
        <v/>
      </c>
      <c r="M9" s="53" t="str">
        <f>IF(AND('Mapa final'!$Y$50="Muy Alta",'Mapa final'!$AA$50="Leve"),CONCATENATE("R4C",'Mapa final'!$O$50),"")</f>
        <v/>
      </c>
      <c r="N9" s="53" t="str">
        <f>IF(AND('Mapa final'!$Y$51="Muy Alta",'Mapa final'!$AA$51="Leve"),CONCATENATE("R4C",'Mapa final'!$O$51),"")</f>
        <v/>
      </c>
      <c r="O9" s="54" t="str">
        <f>IF(AND('Mapa final'!$Y$52="Muy Alta",'Mapa final'!$AA$52="Leve"),CONCATENATE("R4C",'Mapa final'!$O$52),"")</f>
        <v/>
      </c>
      <c r="P9" s="52" t="str">
        <f>IF(AND('Mapa final'!$Y$47="Muy Alta",'Mapa final'!$AA$47="Menor"),CONCATENATE("R4C",'Mapa final'!$O$47),"")</f>
        <v/>
      </c>
      <c r="Q9" s="53" t="str">
        <f>IF(AND('Mapa final'!$Y$48="Muy Alta",'Mapa final'!$AA$48="Menor"),CONCATENATE("R4C",'Mapa final'!$O$48),"")</f>
        <v/>
      </c>
      <c r="R9" s="53" t="str">
        <f>IF(AND('Mapa final'!$Y$49="Muy Alta",'Mapa final'!$AA$49="Menor"),CONCATENATE("R4C",'Mapa final'!$O$49),"")</f>
        <v/>
      </c>
      <c r="S9" s="53" t="str">
        <f>IF(AND('Mapa final'!$Y$50="Muy Alta",'Mapa final'!$AA$50="Menor"),CONCATENATE("R4C",'Mapa final'!$O$50),"")</f>
        <v/>
      </c>
      <c r="T9" s="53" t="str">
        <f>IF(AND('Mapa final'!$Y$51="Muy Alta",'Mapa final'!$AA$51="Menor"),CONCATENATE("R4C",'Mapa final'!$O$51),"")</f>
        <v/>
      </c>
      <c r="U9" s="54" t="str">
        <f>IF(AND('Mapa final'!$Y$52="Muy Alta",'Mapa final'!$AA$52="Menor"),CONCATENATE("R4C",'Mapa final'!$O$52),"")</f>
        <v/>
      </c>
      <c r="V9" s="52" t="str">
        <f>IF(AND('Mapa final'!$Y$47="Muy Alta",'Mapa final'!$AA$47="Moderado"),CONCATENATE("R4C",'Mapa final'!$O$47),"")</f>
        <v/>
      </c>
      <c r="W9" s="53" t="str">
        <f>IF(AND('Mapa final'!$Y$48="Muy Alta",'Mapa final'!$AA$48="Moderado"),CONCATENATE("R4C",'Mapa final'!$O$48),"")</f>
        <v/>
      </c>
      <c r="X9" s="53" t="str">
        <f>IF(AND('Mapa final'!$Y$49="Muy Alta",'Mapa final'!$AA$49="Moderado"),CONCATENATE("R4C",'Mapa final'!$O$49),"")</f>
        <v/>
      </c>
      <c r="Y9" s="53" t="str">
        <f>IF(AND('Mapa final'!$Y$50="Muy Alta",'Mapa final'!$AA$50="Moderado"),CONCATENATE("R4C",'Mapa final'!$O$50),"")</f>
        <v/>
      </c>
      <c r="Z9" s="53" t="str">
        <f>IF(AND('Mapa final'!$Y$51="Muy Alta",'Mapa final'!$AA$51="Moderado"),CONCATENATE("R4C",'Mapa final'!$O$51),"")</f>
        <v/>
      </c>
      <c r="AA9" s="54" t="str">
        <f>IF(AND('Mapa final'!$Y$52="Muy Alta",'Mapa final'!$AA$52="Moderado"),CONCATENATE("R4C",'Mapa final'!$O$52),"")</f>
        <v/>
      </c>
      <c r="AB9" s="52" t="str">
        <f>IF(AND('Mapa final'!$Y$47="Muy Alta",'Mapa final'!$AA$47="Mayor"),CONCATENATE("R4C",'Mapa final'!$O$47),"")</f>
        <v/>
      </c>
      <c r="AC9" s="53" t="str">
        <f>IF(AND('Mapa final'!$Y$48="Muy Alta",'Mapa final'!$AA$48="Mayor"),CONCATENATE("R4C",'Mapa final'!$O$48),"")</f>
        <v/>
      </c>
      <c r="AD9" s="53" t="str">
        <f>IF(AND('Mapa final'!$Y$49="Muy Alta",'Mapa final'!$AA$49="Mayor"),CONCATENATE("R4C",'Mapa final'!$O$49),"")</f>
        <v/>
      </c>
      <c r="AE9" s="53" t="str">
        <f>IF(AND('Mapa final'!$Y$50="Muy Alta",'Mapa final'!$AA$50="Mayor"),CONCATENATE("R4C",'Mapa final'!$O$50),"")</f>
        <v/>
      </c>
      <c r="AF9" s="53" t="str">
        <f>IF(AND('Mapa final'!$Y$51="Muy Alta",'Mapa final'!$AA$51="Mayor"),CONCATENATE("R4C",'Mapa final'!$O$51),"")</f>
        <v/>
      </c>
      <c r="AG9" s="54" t="str">
        <f>IF(AND('Mapa final'!$Y$52="Muy Alta",'Mapa final'!$AA$52="Mayor"),CONCATENATE("R4C",'Mapa final'!$O$52),"")</f>
        <v/>
      </c>
      <c r="AH9" s="55" t="str">
        <f>IF(AND('Mapa final'!$Y$47="Muy Alta",'Mapa final'!$AA$47="Catastrófico"),CONCATENATE("R4C",'Mapa final'!$O$47),"")</f>
        <v/>
      </c>
      <c r="AI9" s="56" t="str">
        <f>IF(AND('Mapa final'!$Y$48="Muy Alta",'Mapa final'!$AA$48="Catastrófico"),CONCATENATE("R4C",'Mapa final'!$O$48),"")</f>
        <v/>
      </c>
      <c r="AJ9" s="56" t="str">
        <f>IF(AND('Mapa final'!$Y$49="Muy Alta",'Mapa final'!$AA$49="Catastrófico"),CONCATENATE("R4C",'Mapa final'!$O$49),"")</f>
        <v/>
      </c>
      <c r="AK9" s="56" t="str">
        <f>IF(AND('Mapa final'!$Y$50="Muy Alta",'Mapa final'!$AA$50="Catastrófico"),CONCATENATE("R4C",'Mapa final'!$O$50),"")</f>
        <v/>
      </c>
      <c r="AL9" s="56" t="str">
        <f>IF(AND('Mapa final'!$Y$51="Muy Alta",'Mapa final'!$AA$51="Catastrófico"),CONCATENATE("R4C",'Mapa final'!$O$51),"")</f>
        <v/>
      </c>
      <c r="AM9" s="57" t="str">
        <f>IF(AND('Mapa final'!$Y$52="Muy Alta",'Mapa final'!$AA$52="Catastrófico"),CONCATENATE("R4C",'Mapa final'!$O$52),"")</f>
        <v/>
      </c>
      <c r="AN9" s="83"/>
      <c r="AO9" s="486"/>
      <c r="AP9" s="487"/>
      <c r="AQ9" s="487"/>
      <c r="AR9" s="487"/>
      <c r="AS9" s="487"/>
      <c r="AT9" s="48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25"/>
      <c r="C10" s="425"/>
      <c r="D10" s="426"/>
      <c r="E10" s="466"/>
      <c r="F10" s="467"/>
      <c r="G10" s="467"/>
      <c r="H10" s="467"/>
      <c r="I10" s="468"/>
      <c r="J10" s="52" t="str">
        <f>IF(AND('Mapa final'!$Y$53="Muy Alta",'Mapa final'!$AA$53="Leve"),CONCATENATE("R5C",'Mapa final'!$O$53),"")</f>
        <v/>
      </c>
      <c r="K10" s="53" t="str">
        <f>IF(AND('Mapa final'!$Y$54="Muy Alta",'Mapa final'!$AA$54="Leve"),CONCATENATE("R5C",'Mapa final'!$O$54),"")</f>
        <v/>
      </c>
      <c r="L10" s="53" t="str">
        <f>IF(AND('Mapa final'!$Y$55="Muy Alta",'Mapa final'!$AA$55="Leve"),CONCATENATE("R5C",'Mapa final'!$O$55),"")</f>
        <v/>
      </c>
      <c r="M10" s="53" t="str">
        <f>IF(AND('Mapa final'!$Y$56="Muy Alta",'Mapa final'!$AA$56="Leve"),CONCATENATE("R5C",'Mapa final'!$O$56),"")</f>
        <v/>
      </c>
      <c r="N10" s="53" t="str">
        <f>IF(AND('Mapa final'!$Y$57="Muy Alta",'Mapa final'!$AA$57="Leve"),CONCATENATE("R5C",'Mapa final'!$O$57),"")</f>
        <v/>
      </c>
      <c r="O10" s="54" t="str">
        <f>IF(AND('Mapa final'!$Y$58="Muy Alta",'Mapa final'!$AA$58="Leve"),CONCATENATE("R5C",'Mapa final'!$O$58),"")</f>
        <v/>
      </c>
      <c r="P10" s="52" t="str">
        <f>IF(AND('Mapa final'!$Y$53="Muy Alta",'Mapa final'!$AA$53="Menor"),CONCATENATE("R5C",'Mapa final'!$O$53),"")</f>
        <v/>
      </c>
      <c r="Q10" s="53" t="str">
        <f>IF(AND('Mapa final'!$Y$54="Muy Alta",'Mapa final'!$AA$54="Menor"),CONCATENATE("R5C",'Mapa final'!$O$54),"")</f>
        <v/>
      </c>
      <c r="R10" s="53" t="str">
        <f>IF(AND('Mapa final'!$Y$55="Muy Alta",'Mapa final'!$AA$55="Menor"),CONCATENATE("R5C",'Mapa final'!$O$55),"")</f>
        <v/>
      </c>
      <c r="S10" s="53" t="str">
        <f>IF(AND('Mapa final'!$Y$56="Muy Alta",'Mapa final'!$AA$56="Menor"),CONCATENATE("R5C",'Mapa final'!$O$56),"")</f>
        <v/>
      </c>
      <c r="T10" s="53" t="str">
        <f>IF(AND('Mapa final'!$Y$57="Muy Alta",'Mapa final'!$AA$57="Menor"),CONCATENATE("R5C",'Mapa final'!$O$57),"")</f>
        <v/>
      </c>
      <c r="U10" s="54" t="str">
        <f>IF(AND('Mapa final'!$Y$58="Muy Alta",'Mapa final'!$AA$58="Menor"),CONCATENATE("R5C",'Mapa final'!$O$58),"")</f>
        <v/>
      </c>
      <c r="V10" s="52" t="str">
        <f>IF(AND('Mapa final'!$Y$53="Muy Alta",'Mapa final'!$AA$53="Moderado"),CONCATENATE("R5C",'Mapa final'!$O$53),"")</f>
        <v/>
      </c>
      <c r="W10" s="53" t="str">
        <f>IF(AND('Mapa final'!$Y$54="Muy Alta",'Mapa final'!$AA$54="Moderado"),CONCATENATE("R5C",'Mapa final'!$O$54),"")</f>
        <v/>
      </c>
      <c r="X10" s="53" t="str">
        <f>IF(AND('Mapa final'!$Y$55="Muy Alta",'Mapa final'!$AA$55="Moderado"),CONCATENATE("R5C",'Mapa final'!$O$55),"")</f>
        <v/>
      </c>
      <c r="Y10" s="53" t="str">
        <f>IF(AND('Mapa final'!$Y$56="Muy Alta",'Mapa final'!$AA$56="Moderado"),CONCATENATE("R5C",'Mapa final'!$O$56),"")</f>
        <v/>
      </c>
      <c r="Z10" s="53" t="str">
        <f>IF(AND('Mapa final'!$Y$57="Muy Alta",'Mapa final'!$AA$57="Moderado"),CONCATENATE("R5C",'Mapa final'!$O$57),"")</f>
        <v/>
      </c>
      <c r="AA10" s="54" t="str">
        <f>IF(AND('Mapa final'!$Y$58="Muy Alta",'Mapa final'!$AA$58="Moderado"),CONCATENATE("R5C",'Mapa final'!$O$58),"")</f>
        <v/>
      </c>
      <c r="AB10" s="52" t="str">
        <f>IF(AND('Mapa final'!$Y$53="Muy Alta",'Mapa final'!$AA$53="Mayor"),CONCATENATE("R5C",'Mapa final'!$O$53),"")</f>
        <v/>
      </c>
      <c r="AC10" s="53" t="str">
        <f>IF(AND('Mapa final'!$Y$54="Muy Alta",'Mapa final'!$AA$54="Mayor"),CONCATENATE("R5C",'Mapa final'!$O$54),"")</f>
        <v/>
      </c>
      <c r="AD10" s="53" t="str">
        <f>IF(AND('Mapa final'!$Y$55="Muy Alta",'Mapa final'!$AA$55="Mayor"),CONCATENATE("R5C",'Mapa final'!$O$55),"")</f>
        <v/>
      </c>
      <c r="AE10" s="53" t="str">
        <f>IF(AND('Mapa final'!$Y$56="Muy Alta",'Mapa final'!$AA$56="Mayor"),CONCATENATE("R5C",'Mapa final'!$O$56),"")</f>
        <v/>
      </c>
      <c r="AF10" s="53" t="str">
        <f>IF(AND('Mapa final'!$Y$57="Muy Alta",'Mapa final'!$AA$57="Mayor"),CONCATENATE("R5C",'Mapa final'!$O$57),"")</f>
        <v/>
      </c>
      <c r="AG10" s="54" t="str">
        <f>IF(AND('Mapa final'!$Y$58="Muy Alta",'Mapa final'!$AA$58="Mayor"),CONCATENATE("R5C",'Mapa final'!$O$58),"")</f>
        <v/>
      </c>
      <c r="AH10" s="55" t="str">
        <f>IF(AND('Mapa final'!$Y$53="Muy Alta",'Mapa final'!$AA$53="Catastrófico"),CONCATENATE("R5C",'Mapa final'!$O$53),"")</f>
        <v/>
      </c>
      <c r="AI10" s="56" t="str">
        <f>IF(AND('Mapa final'!$Y$54="Muy Alta",'Mapa final'!$AA$54="Catastrófico"),CONCATENATE("R5C",'Mapa final'!$O$54),"")</f>
        <v/>
      </c>
      <c r="AJ10" s="56" t="str">
        <f>IF(AND('Mapa final'!$Y$55="Muy Alta",'Mapa final'!$AA$55="Catastrófico"),CONCATENATE("R5C",'Mapa final'!$O$55),"")</f>
        <v/>
      </c>
      <c r="AK10" s="56" t="str">
        <f>IF(AND('Mapa final'!$Y$56="Muy Alta",'Mapa final'!$AA$56="Catastrófico"),CONCATENATE("R5C",'Mapa final'!$O$56),"")</f>
        <v/>
      </c>
      <c r="AL10" s="56" t="str">
        <f>IF(AND('Mapa final'!$Y$57="Muy Alta",'Mapa final'!$AA$57="Catastrófico"),CONCATENATE("R5C",'Mapa final'!$O$57),"")</f>
        <v/>
      </c>
      <c r="AM10" s="57" t="str">
        <f>IF(AND('Mapa final'!$Y$58="Muy Alta",'Mapa final'!$AA$58="Catastrófico"),CONCATENATE("R5C",'Mapa final'!$O$58),"")</f>
        <v/>
      </c>
      <c r="AN10" s="83"/>
      <c r="AO10" s="486"/>
      <c r="AP10" s="487"/>
      <c r="AQ10" s="487"/>
      <c r="AR10" s="487"/>
      <c r="AS10" s="487"/>
      <c r="AT10" s="48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25"/>
      <c r="C11" s="425"/>
      <c r="D11" s="426"/>
      <c r="E11" s="466"/>
      <c r="F11" s="467"/>
      <c r="G11" s="467"/>
      <c r="H11" s="467"/>
      <c r="I11" s="468"/>
      <c r="J11" s="52" t="str">
        <f>IF(AND('Mapa final'!$Y$59="Muy Alta",'Mapa final'!$AA$59="Leve"),CONCATENATE("R6C",'Mapa final'!$O$59),"")</f>
        <v/>
      </c>
      <c r="K11" s="53" t="str">
        <f>IF(AND('Mapa final'!$Y$60="Muy Alta",'Mapa final'!$AA$60="Leve"),CONCATENATE("R6C",'Mapa final'!$O$60),"")</f>
        <v/>
      </c>
      <c r="L11" s="53" t="str">
        <f>IF(AND('Mapa final'!$Y$61="Muy Alta",'Mapa final'!$AA$61="Leve"),CONCATENATE("R6C",'Mapa final'!$O$61),"")</f>
        <v/>
      </c>
      <c r="M11" s="53" t="str">
        <f>IF(AND('Mapa final'!$Y$62="Muy Alta",'Mapa final'!$AA$62="Leve"),CONCATENATE("R6C",'Mapa final'!$O$62),"")</f>
        <v/>
      </c>
      <c r="N11" s="53" t="str">
        <f>IF(AND('Mapa final'!$Y$63="Muy Alta",'Mapa final'!$AA$63="Leve"),CONCATENATE("R6C",'Mapa final'!$O$63),"")</f>
        <v/>
      </c>
      <c r="O11" s="54" t="str">
        <f>IF(AND('Mapa final'!$Y$64="Muy Alta",'Mapa final'!$AA$64="Leve"),CONCATENATE("R6C",'Mapa final'!$O$64),"")</f>
        <v/>
      </c>
      <c r="P11" s="52" t="str">
        <f>IF(AND('Mapa final'!$Y$59="Muy Alta",'Mapa final'!$AA$59="Menor"),CONCATENATE("R6C",'Mapa final'!$O$59),"")</f>
        <v/>
      </c>
      <c r="Q11" s="53" t="str">
        <f>IF(AND('Mapa final'!$Y$60="Muy Alta",'Mapa final'!$AA$60="Menor"),CONCATENATE("R6C",'Mapa final'!$O$60),"")</f>
        <v/>
      </c>
      <c r="R11" s="53" t="str">
        <f>IF(AND('Mapa final'!$Y$61="Muy Alta",'Mapa final'!$AA$61="Menor"),CONCATENATE("R6C",'Mapa final'!$O$61),"")</f>
        <v/>
      </c>
      <c r="S11" s="53" t="str">
        <f>IF(AND('Mapa final'!$Y$62="Muy Alta",'Mapa final'!$AA$62="Menor"),CONCATENATE("R6C",'Mapa final'!$O$62),"")</f>
        <v/>
      </c>
      <c r="T11" s="53" t="str">
        <f>IF(AND('Mapa final'!$Y$63="Muy Alta",'Mapa final'!$AA$63="Menor"),CONCATENATE("R6C",'Mapa final'!$O$63),"")</f>
        <v/>
      </c>
      <c r="U11" s="54" t="str">
        <f>IF(AND('Mapa final'!$Y$64="Muy Alta",'Mapa final'!$AA$64="Menor"),CONCATENATE("R6C",'Mapa final'!$O$64),"")</f>
        <v/>
      </c>
      <c r="V11" s="52" t="str">
        <f>IF(AND('Mapa final'!$Y$59="Muy Alta",'Mapa final'!$AA$59="Moderado"),CONCATENATE("R6C",'Mapa final'!$O$59),"")</f>
        <v/>
      </c>
      <c r="W11" s="53" t="str">
        <f>IF(AND('Mapa final'!$Y$60="Muy Alta",'Mapa final'!$AA$60="Moderado"),CONCATENATE("R6C",'Mapa final'!$O$60),"")</f>
        <v/>
      </c>
      <c r="X11" s="53" t="str">
        <f>IF(AND('Mapa final'!$Y$61="Muy Alta",'Mapa final'!$AA$61="Moderado"),CONCATENATE("R6C",'Mapa final'!$O$61),"")</f>
        <v/>
      </c>
      <c r="Y11" s="53" t="str">
        <f>IF(AND('Mapa final'!$Y$62="Muy Alta",'Mapa final'!$AA$62="Moderado"),CONCATENATE("R6C",'Mapa final'!$O$62),"")</f>
        <v/>
      </c>
      <c r="Z11" s="53" t="str">
        <f>IF(AND('Mapa final'!$Y$63="Muy Alta",'Mapa final'!$AA$63="Moderado"),CONCATENATE("R6C",'Mapa final'!$O$63),"")</f>
        <v/>
      </c>
      <c r="AA11" s="54" t="str">
        <f>IF(AND('Mapa final'!$Y$64="Muy Alta",'Mapa final'!$AA$64="Moderado"),CONCATENATE("R6C",'Mapa final'!$O$64),"")</f>
        <v/>
      </c>
      <c r="AB11" s="52" t="str">
        <f>IF(AND('Mapa final'!$Y$59="Muy Alta",'Mapa final'!$AA$59="Mayor"),CONCATENATE("R6C",'Mapa final'!$O$59),"")</f>
        <v/>
      </c>
      <c r="AC11" s="53" t="str">
        <f>IF(AND('Mapa final'!$Y$60="Muy Alta",'Mapa final'!$AA$60="Mayor"),CONCATENATE("R6C",'Mapa final'!$O$60),"")</f>
        <v/>
      </c>
      <c r="AD11" s="53" t="str">
        <f>IF(AND('Mapa final'!$Y$61="Muy Alta",'Mapa final'!$AA$61="Mayor"),CONCATENATE("R6C",'Mapa final'!$O$61),"")</f>
        <v/>
      </c>
      <c r="AE11" s="53" t="str">
        <f>IF(AND('Mapa final'!$Y$62="Muy Alta",'Mapa final'!$AA$62="Mayor"),CONCATENATE("R6C",'Mapa final'!$O$62),"")</f>
        <v/>
      </c>
      <c r="AF11" s="53" t="str">
        <f>IF(AND('Mapa final'!$Y$63="Muy Alta",'Mapa final'!$AA$63="Mayor"),CONCATENATE("R6C",'Mapa final'!$O$63),"")</f>
        <v/>
      </c>
      <c r="AG11" s="54" t="str">
        <f>IF(AND('Mapa final'!$Y$64="Muy Alta",'Mapa final'!$AA$64="Mayor"),CONCATENATE("R6C",'Mapa final'!$O$64),"")</f>
        <v/>
      </c>
      <c r="AH11" s="55" t="str">
        <f>IF(AND('Mapa final'!$Y$59="Muy Alta",'Mapa final'!$AA$59="Catastrófico"),CONCATENATE("R6C",'Mapa final'!$O$59),"")</f>
        <v/>
      </c>
      <c r="AI11" s="56" t="str">
        <f>IF(AND('Mapa final'!$Y$60="Muy Alta",'Mapa final'!$AA$60="Catastrófico"),CONCATENATE("R6C",'Mapa final'!$O$60),"")</f>
        <v/>
      </c>
      <c r="AJ11" s="56" t="str">
        <f>IF(AND('Mapa final'!$Y$61="Muy Alta",'Mapa final'!$AA$61="Catastrófico"),CONCATENATE("R6C",'Mapa final'!$O$61),"")</f>
        <v/>
      </c>
      <c r="AK11" s="56" t="str">
        <f>IF(AND('Mapa final'!$Y$62="Muy Alta",'Mapa final'!$AA$62="Catastrófico"),CONCATENATE("R6C",'Mapa final'!$O$62),"")</f>
        <v/>
      </c>
      <c r="AL11" s="56" t="str">
        <f>IF(AND('Mapa final'!$Y$63="Muy Alta",'Mapa final'!$AA$63="Catastrófico"),CONCATENATE("R6C",'Mapa final'!$O$63),"")</f>
        <v/>
      </c>
      <c r="AM11" s="57" t="str">
        <f>IF(AND('Mapa final'!$Y$64="Muy Alta",'Mapa final'!$AA$64="Catastrófico"),CONCATENATE("R6C",'Mapa final'!$O$64),"")</f>
        <v/>
      </c>
      <c r="AN11" s="83"/>
      <c r="AO11" s="486"/>
      <c r="AP11" s="487"/>
      <c r="AQ11" s="487"/>
      <c r="AR11" s="487"/>
      <c r="AS11" s="487"/>
      <c r="AT11" s="48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25"/>
      <c r="C12" s="425"/>
      <c r="D12" s="426"/>
      <c r="E12" s="466"/>
      <c r="F12" s="467"/>
      <c r="G12" s="467"/>
      <c r="H12" s="467"/>
      <c r="I12" s="468"/>
      <c r="J12" s="52" t="str">
        <f>IF(AND('Mapa final'!$Y$65="Muy Alta",'Mapa final'!$AA$65="Leve"),CONCATENATE("R7C",'Mapa final'!$O$65),"")</f>
        <v/>
      </c>
      <c r="K12" s="53" t="str">
        <f>IF(AND('Mapa final'!$Y$66="Muy Alta",'Mapa final'!$AA$66="Leve"),CONCATENATE("R7C",'Mapa final'!$O$66),"")</f>
        <v/>
      </c>
      <c r="L12" s="53" t="str">
        <f>IF(AND('Mapa final'!$Y$67="Muy Alta",'Mapa final'!$AA$67="Leve"),CONCATENATE("R7C",'Mapa final'!$O$67),"")</f>
        <v/>
      </c>
      <c r="M12" s="53" t="str">
        <f>IF(AND('Mapa final'!$Y$68="Muy Alta",'Mapa final'!$AA$68="Leve"),CONCATENATE("R7C",'Mapa final'!$O$68),"")</f>
        <v/>
      </c>
      <c r="N12" s="53" t="str">
        <f>IF(AND('Mapa final'!$Y$69="Muy Alta",'Mapa final'!$AA$69="Leve"),CONCATENATE("R7C",'Mapa final'!$O$69),"")</f>
        <v/>
      </c>
      <c r="O12" s="54" t="str">
        <f>IF(AND('Mapa final'!$Y$70="Muy Alta",'Mapa final'!$AA$70="Leve"),CONCATENATE("R7C",'Mapa final'!$O$70),"")</f>
        <v/>
      </c>
      <c r="P12" s="52" t="str">
        <f>IF(AND('Mapa final'!$Y$65="Muy Alta",'Mapa final'!$AA$65="Menor"),CONCATENATE("R7C",'Mapa final'!$O$65),"")</f>
        <v/>
      </c>
      <c r="Q12" s="53" t="str">
        <f>IF(AND('Mapa final'!$Y$66="Muy Alta",'Mapa final'!$AA$66="Menor"),CONCATENATE("R7C",'Mapa final'!$O$66),"")</f>
        <v/>
      </c>
      <c r="R12" s="53" t="str">
        <f>IF(AND('Mapa final'!$Y$67="Muy Alta",'Mapa final'!$AA$67="Menor"),CONCATENATE("R7C",'Mapa final'!$O$67),"")</f>
        <v/>
      </c>
      <c r="S12" s="53" t="str">
        <f>IF(AND('Mapa final'!$Y$68="Muy Alta",'Mapa final'!$AA$68="Menor"),CONCATENATE("R7C",'Mapa final'!$O$68),"")</f>
        <v/>
      </c>
      <c r="T12" s="53" t="str">
        <f>IF(AND('Mapa final'!$Y$69="Muy Alta",'Mapa final'!$AA$69="Menor"),CONCATENATE("R7C",'Mapa final'!$O$69),"")</f>
        <v/>
      </c>
      <c r="U12" s="54" t="str">
        <f>IF(AND('Mapa final'!$Y$70="Muy Alta",'Mapa final'!$AA$70="Menor"),CONCATENATE("R7C",'Mapa final'!$O$70),"")</f>
        <v/>
      </c>
      <c r="V12" s="52" t="str">
        <f>IF(AND('Mapa final'!$Y$65="Muy Alta",'Mapa final'!$AA$65="Moderado"),CONCATENATE("R7C",'Mapa final'!$O$65),"")</f>
        <v/>
      </c>
      <c r="W12" s="53" t="str">
        <f>IF(AND('Mapa final'!$Y$66="Muy Alta",'Mapa final'!$AA$66="Moderado"),CONCATENATE("R7C",'Mapa final'!$O$66),"")</f>
        <v/>
      </c>
      <c r="X12" s="53" t="str">
        <f>IF(AND('Mapa final'!$Y$67="Muy Alta",'Mapa final'!$AA$67="Moderado"),CONCATENATE("R7C",'Mapa final'!$O$67),"")</f>
        <v/>
      </c>
      <c r="Y12" s="53" t="str">
        <f>IF(AND('Mapa final'!$Y$68="Muy Alta",'Mapa final'!$AA$68="Moderado"),CONCATENATE("R7C",'Mapa final'!$O$68),"")</f>
        <v/>
      </c>
      <c r="Z12" s="53" t="str">
        <f>IF(AND('Mapa final'!$Y$69="Muy Alta",'Mapa final'!$AA$69="Moderado"),CONCATENATE("R7C",'Mapa final'!$O$69),"")</f>
        <v/>
      </c>
      <c r="AA12" s="54" t="str">
        <f>IF(AND('Mapa final'!$Y$70="Muy Alta",'Mapa final'!$AA$70="Moderado"),CONCATENATE("R7C",'Mapa final'!$O$70),"")</f>
        <v/>
      </c>
      <c r="AB12" s="52" t="str">
        <f>IF(AND('Mapa final'!$Y$65="Muy Alta",'Mapa final'!$AA$65="Mayor"),CONCATENATE("R7C",'Mapa final'!$O$65),"")</f>
        <v/>
      </c>
      <c r="AC12" s="53" t="str">
        <f>IF(AND('Mapa final'!$Y$66="Muy Alta",'Mapa final'!$AA$66="Mayor"),CONCATENATE("R7C",'Mapa final'!$O$66),"")</f>
        <v/>
      </c>
      <c r="AD12" s="53" t="str">
        <f>IF(AND('Mapa final'!$Y$67="Muy Alta",'Mapa final'!$AA$67="Mayor"),CONCATENATE("R7C",'Mapa final'!$O$67),"")</f>
        <v/>
      </c>
      <c r="AE12" s="53" t="str">
        <f>IF(AND('Mapa final'!$Y$68="Muy Alta",'Mapa final'!$AA$68="Mayor"),CONCATENATE("R7C",'Mapa final'!$O$68),"")</f>
        <v/>
      </c>
      <c r="AF12" s="53" t="str">
        <f>IF(AND('Mapa final'!$Y$69="Muy Alta",'Mapa final'!$AA$69="Mayor"),CONCATENATE("R7C",'Mapa final'!$O$69),"")</f>
        <v/>
      </c>
      <c r="AG12" s="54" t="str">
        <f>IF(AND('Mapa final'!$Y$70="Muy Alta",'Mapa final'!$AA$70="Mayor"),CONCATENATE("R7C",'Mapa final'!$O$70),"")</f>
        <v/>
      </c>
      <c r="AH12" s="55" t="str">
        <f>IF(AND('Mapa final'!$Y$65="Muy Alta",'Mapa final'!$AA$65="Catastrófico"),CONCATENATE("R7C",'Mapa final'!$O$65),"")</f>
        <v/>
      </c>
      <c r="AI12" s="56" t="str">
        <f>IF(AND('Mapa final'!$Y$66="Muy Alta",'Mapa final'!$AA$66="Catastrófico"),CONCATENATE("R7C",'Mapa final'!$O$66),"")</f>
        <v/>
      </c>
      <c r="AJ12" s="56" t="str">
        <f>IF(AND('Mapa final'!$Y$67="Muy Alta",'Mapa final'!$AA$67="Catastrófico"),CONCATENATE("R7C",'Mapa final'!$O$67),"")</f>
        <v/>
      </c>
      <c r="AK12" s="56" t="str">
        <f>IF(AND('Mapa final'!$Y$68="Muy Alta",'Mapa final'!$AA$68="Catastrófico"),CONCATENATE("R7C",'Mapa final'!$O$68),"")</f>
        <v/>
      </c>
      <c r="AL12" s="56" t="str">
        <f>IF(AND('Mapa final'!$Y$69="Muy Alta",'Mapa final'!$AA$69="Catastrófico"),CONCATENATE("R7C",'Mapa final'!$O$69),"")</f>
        <v/>
      </c>
      <c r="AM12" s="57" t="str">
        <f>IF(AND('Mapa final'!$Y$70="Muy Alta",'Mapa final'!$AA$70="Catastrófico"),CONCATENATE("R7C",'Mapa final'!$O$70),"")</f>
        <v/>
      </c>
      <c r="AN12" s="83"/>
      <c r="AO12" s="486"/>
      <c r="AP12" s="487"/>
      <c r="AQ12" s="487"/>
      <c r="AR12" s="487"/>
      <c r="AS12" s="487"/>
      <c r="AT12" s="48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25"/>
      <c r="C13" s="425"/>
      <c r="D13" s="426"/>
      <c r="E13" s="466"/>
      <c r="F13" s="467"/>
      <c r="G13" s="467"/>
      <c r="H13" s="467"/>
      <c r="I13" s="468"/>
      <c r="J13" s="52" t="str">
        <f>IF(AND('Mapa final'!$Y$71="Muy Alta",'Mapa final'!$AA$71="Leve"),CONCATENATE("R8C",'Mapa final'!$O$71),"")</f>
        <v/>
      </c>
      <c r="K13" s="53" t="str">
        <f>IF(AND('Mapa final'!$Y$72="Muy Alta",'Mapa final'!$AA$72="Leve"),CONCATENATE("R8C",'Mapa final'!$O$72),"")</f>
        <v/>
      </c>
      <c r="L13" s="53" t="str">
        <f>IF(AND('Mapa final'!$Y$73="Muy Alta",'Mapa final'!$AA$73="Leve"),CONCATENATE("R8C",'Mapa final'!$O$73),"")</f>
        <v/>
      </c>
      <c r="M13" s="53" t="str">
        <f>IF(AND('Mapa final'!$Y$74="Muy Alta",'Mapa final'!$AA$74="Leve"),CONCATENATE("R8C",'Mapa final'!$O$74),"")</f>
        <v/>
      </c>
      <c r="N13" s="53" t="str">
        <f>IF(AND('Mapa final'!$Y$75="Muy Alta",'Mapa final'!$AA$75="Leve"),CONCATENATE("R8C",'Mapa final'!$O$75),"")</f>
        <v/>
      </c>
      <c r="O13" s="54" t="str">
        <f>IF(AND('Mapa final'!$Y$76="Muy Alta",'Mapa final'!$AA$76="Leve"),CONCATENATE("R8C",'Mapa final'!$O$76),"")</f>
        <v/>
      </c>
      <c r="P13" s="52" t="str">
        <f>IF(AND('Mapa final'!$Y$71="Muy Alta",'Mapa final'!$AA$71="Menor"),CONCATENATE("R8C",'Mapa final'!$O$71),"")</f>
        <v/>
      </c>
      <c r="Q13" s="53" t="str">
        <f>IF(AND('Mapa final'!$Y$72="Muy Alta",'Mapa final'!$AA$72="Menor"),CONCATENATE("R8C",'Mapa final'!$O$72),"")</f>
        <v/>
      </c>
      <c r="R13" s="53" t="str">
        <f>IF(AND('Mapa final'!$Y$73="Muy Alta",'Mapa final'!$AA$73="Menor"),CONCATENATE("R8C",'Mapa final'!$O$73),"")</f>
        <v/>
      </c>
      <c r="S13" s="53" t="str">
        <f>IF(AND('Mapa final'!$Y$74="Muy Alta",'Mapa final'!$AA$74="Menor"),CONCATENATE("R8C",'Mapa final'!$O$74),"")</f>
        <v/>
      </c>
      <c r="T13" s="53" t="str">
        <f>IF(AND('Mapa final'!$Y$75="Muy Alta",'Mapa final'!$AA$75="Menor"),CONCATENATE("R8C",'Mapa final'!$O$75),"")</f>
        <v/>
      </c>
      <c r="U13" s="54" t="str">
        <f>IF(AND('Mapa final'!$Y$76="Muy Alta",'Mapa final'!$AA$76="Menor"),CONCATENATE("R8C",'Mapa final'!$O$76),"")</f>
        <v/>
      </c>
      <c r="V13" s="52" t="str">
        <f>IF(AND('Mapa final'!$Y$71="Muy Alta",'Mapa final'!$AA$71="Moderado"),CONCATENATE("R8C",'Mapa final'!$O$71),"")</f>
        <v/>
      </c>
      <c r="W13" s="53" t="str">
        <f>IF(AND('Mapa final'!$Y$72="Muy Alta",'Mapa final'!$AA$72="Moderado"),CONCATENATE("R8C",'Mapa final'!$O$72),"")</f>
        <v/>
      </c>
      <c r="X13" s="53" t="str">
        <f>IF(AND('Mapa final'!$Y$73="Muy Alta",'Mapa final'!$AA$73="Moderado"),CONCATENATE("R8C",'Mapa final'!$O$73),"")</f>
        <v/>
      </c>
      <c r="Y13" s="53" t="str">
        <f>IF(AND('Mapa final'!$Y$74="Muy Alta",'Mapa final'!$AA$74="Moderado"),CONCATENATE("R8C",'Mapa final'!$O$74),"")</f>
        <v/>
      </c>
      <c r="Z13" s="53" t="str">
        <f>IF(AND('Mapa final'!$Y$75="Muy Alta",'Mapa final'!$AA$75="Moderado"),CONCATENATE("R8C",'Mapa final'!$O$75),"")</f>
        <v/>
      </c>
      <c r="AA13" s="54" t="str">
        <f>IF(AND('Mapa final'!$Y$76="Muy Alta",'Mapa final'!$AA$76="Moderado"),CONCATENATE("R8C",'Mapa final'!$O$76),"")</f>
        <v/>
      </c>
      <c r="AB13" s="52" t="str">
        <f>IF(AND('Mapa final'!$Y$71="Muy Alta",'Mapa final'!$AA$71="Mayor"),CONCATENATE("R8C",'Mapa final'!$O$71),"")</f>
        <v/>
      </c>
      <c r="AC13" s="53" t="str">
        <f>IF(AND('Mapa final'!$Y$72="Muy Alta",'Mapa final'!$AA$72="Mayor"),CONCATENATE("R8C",'Mapa final'!$O$72),"")</f>
        <v/>
      </c>
      <c r="AD13" s="53" t="str">
        <f>IF(AND('Mapa final'!$Y$73="Muy Alta",'Mapa final'!$AA$73="Mayor"),CONCATENATE("R8C",'Mapa final'!$O$73),"")</f>
        <v/>
      </c>
      <c r="AE13" s="53" t="str">
        <f>IF(AND('Mapa final'!$Y$74="Muy Alta",'Mapa final'!$AA$74="Mayor"),CONCATENATE("R8C",'Mapa final'!$O$74),"")</f>
        <v/>
      </c>
      <c r="AF13" s="53" t="str">
        <f>IF(AND('Mapa final'!$Y$75="Muy Alta",'Mapa final'!$AA$75="Mayor"),CONCATENATE("R8C",'Mapa final'!$O$75),"")</f>
        <v/>
      </c>
      <c r="AG13" s="54" t="str">
        <f>IF(AND('Mapa final'!$Y$76="Muy Alta",'Mapa final'!$AA$76="Mayor"),CONCATENATE("R8C",'Mapa final'!$O$76),"")</f>
        <v/>
      </c>
      <c r="AH13" s="55" t="str">
        <f>IF(AND('Mapa final'!$Y$71="Muy Alta",'Mapa final'!$AA$71="Catastrófico"),CONCATENATE("R8C",'Mapa final'!$O$71),"")</f>
        <v/>
      </c>
      <c r="AI13" s="56" t="str">
        <f>IF(AND('Mapa final'!$Y$72="Muy Alta",'Mapa final'!$AA$72="Catastrófico"),CONCATENATE("R8C",'Mapa final'!$O$72),"")</f>
        <v/>
      </c>
      <c r="AJ13" s="56" t="str">
        <f>IF(AND('Mapa final'!$Y$73="Muy Alta",'Mapa final'!$AA$73="Catastrófico"),CONCATENATE("R8C",'Mapa final'!$O$73),"")</f>
        <v/>
      </c>
      <c r="AK13" s="56" t="str">
        <f>IF(AND('Mapa final'!$Y$74="Muy Alta",'Mapa final'!$AA$74="Catastrófico"),CONCATENATE("R8C",'Mapa final'!$O$74),"")</f>
        <v/>
      </c>
      <c r="AL13" s="56" t="str">
        <f>IF(AND('Mapa final'!$Y$75="Muy Alta",'Mapa final'!$AA$75="Catastrófico"),CONCATENATE("R8C",'Mapa final'!$O$75),"")</f>
        <v/>
      </c>
      <c r="AM13" s="57" t="str">
        <f>IF(AND('Mapa final'!$Y$76="Muy Alta",'Mapa final'!$AA$76="Catastrófico"),CONCATENATE("R8C",'Mapa final'!$O$76),"")</f>
        <v/>
      </c>
      <c r="AN13" s="83"/>
      <c r="AO13" s="486"/>
      <c r="AP13" s="487"/>
      <c r="AQ13" s="487"/>
      <c r="AR13" s="487"/>
      <c r="AS13" s="487"/>
      <c r="AT13" s="48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25"/>
      <c r="C14" s="425"/>
      <c r="D14" s="426"/>
      <c r="E14" s="466"/>
      <c r="F14" s="467"/>
      <c r="G14" s="467"/>
      <c r="H14" s="467"/>
      <c r="I14" s="468"/>
      <c r="J14" s="52" t="str">
        <f>IF(AND('Mapa final'!$Y$77="Muy Alta",'Mapa final'!$AA$77="Leve"),CONCATENATE("R9C",'Mapa final'!$O$77),"")</f>
        <v/>
      </c>
      <c r="K14" s="53" t="str">
        <f>IF(AND('Mapa final'!$Y$78="Muy Alta",'Mapa final'!$AA$78="Leve"),CONCATENATE("R9C",'Mapa final'!$O$78),"")</f>
        <v/>
      </c>
      <c r="L14" s="53" t="str">
        <f>IF(AND('Mapa final'!$Y$79="Muy Alta",'Mapa final'!$AA$79="Leve"),CONCATENATE("R9C",'Mapa final'!$O$79),"")</f>
        <v/>
      </c>
      <c r="M14" s="53" t="str">
        <f>IF(AND('Mapa final'!$Y$80="Muy Alta",'Mapa final'!$AA$80="Leve"),CONCATENATE("R9C",'Mapa final'!$O$80),"")</f>
        <v/>
      </c>
      <c r="N14" s="53" t="str">
        <f>IF(AND('Mapa final'!$Y$81="Muy Alta",'Mapa final'!$AA$81="Leve"),CONCATENATE("R9C",'Mapa final'!$O$81),"")</f>
        <v/>
      </c>
      <c r="O14" s="54" t="str">
        <f>IF(AND('Mapa final'!$Y$82="Muy Alta",'Mapa final'!$AA$82="Leve"),CONCATENATE("R9C",'Mapa final'!$O$82),"")</f>
        <v/>
      </c>
      <c r="P14" s="52" t="str">
        <f>IF(AND('Mapa final'!$Y$77="Muy Alta",'Mapa final'!$AA$77="Menor"),CONCATENATE("R9C",'Mapa final'!$O$77),"")</f>
        <v/>
      </c>
      <c r="Q14" s="53" t="str">
        <f>IF(AND('Mapa final'!$Y$78="Muy Alta",'Mapa final'!$AA$78="Menor"),CONCATENATE("R9C",'Mapa final'!$O$78),"")</f>
        <v/>
      </c>
      <c r="R14" s="53" t="str">
        <f>IF(AND('Mapa final'!$Y$79="Muy Alta",'Mapa final'!$AA$79="Menor"),CONCATENATE("R9C",'Mapa final'!$O$79),"")</f>
        <v/>
      </c>
      <c r="S14" s="53" t="str">
        <f>IF(AND('Mapa final'!$Y$80="Muy Alta",'Mapa final'!$AA$80="Menor"),CONCATENATE("R9C",'Mapa final'!$O$80),"")</f>
        <v/>
      </c>
      <c r="T14" s="53" t="str">
        <f>IF(AND('Mapa final'!$Y$81="Muy Alta",'Mapa final'!$AA$81="Menor"),CONCATENATE("R9C",'Mapa final'!$O$81),"")</f>
        <v/>
      </c>
      <c r="U14" s="54" t="str">
        <f>IF(AND('Mapa final'!$Y$82="Muy Alta",'Mapa final'!$AA$82="Menor"),CONCATENATE("R9C",'Mapa final'!$O$82),"")</f>
        <v/>
      </c>
      <c r="V14" s="52" t="str">
        <f>IF(AND('Mapa final'!$Y$77="Muy Alta",'Mapa final'!$AA$77="Moderado"),CONCATENATE("R9C",'Mapa final'!$O$77),"")</f>
        <v/>
      </c>
      <c r="W14" s="53" t="str">
        <f>IF(AND('Mapa final'!$Y$78="Muy Alta",'Mapa final'!$AA$78="Moderado"),CONCATENATE("R9C",'Mapa final'!$O$78),"")</f>
        <v/>
      </c>
      <c r="X14" s="53" t="str">
        <f>IF(AND('Mapa final'!$Y$79="Muy Alta",'Mapa final'!$AA$79="Moderado"),CONCATENATE("R9C",'Mapa final'!$O$79),"")</f>
        <v/>
      </c>
      <c r="Y14" s="53" t="str">
        <f>IF(AND('Mapa final'!$Y$80="Muy Alta",'Mapa final'!$AA$80="Moderado"),CONCATENATE("R9C",'Mapa final'!$O$80),"")</f>
        <v/>
      </c>
      <c r="Z14" s="53" t="str">
        <f>IF(AND('Mapa final'!$Y$81="Muy Alta",'Mapa final'!$AA$81="Moderado"),CONCATENATE("R9C",'Mapa final'!$O$81),"")</f>
        <v/>
      </c>
      <c r="AA14" s="54" t="str">
        <f>IF(AND('Mapa final'!$Y$82="Muy Alta",'Mapa final'!$AA$82="Moderado"),CONCATENATE("R9C",'Mapa final'!$O$82),"")</f>
        <v/>
      </c>
      <c r="AB14" s="52" t="str">
        <f>IF(AND('Mapa final'!$Y$77="Muy Alta",'Mapa final'!$AA$77="Mayor"),CONCATENATE("R9C",'Mapa final'!$O$77),"")</f>
        <v/>
      </c>
      <c r="AC14" s="53" t="str">
        <f>IF(AND('Mapa final'!$Y$78="Muy Alta",'Mapa final'!$AA$78="Mayor"),CONCATENATE("R9C",'Mapa final'!$O$78),"")</f>
        <v/>
      </c>
      <c r="AD14" s="53" t="str">
        <f>IF(AND('Mapa final'!$Y$79="Muy Alta",'Mapa final'!$AA$79="Mayor"),CONCATENATE("R9C",'Mapa final'!$O$79),"")</f>
        <v/>
      </c>
      <c r="AE14" s="53" t="str">
        <f>IF(AND('Mapa final'!$Y$80="Muy Alta",'Mapa final'!$AA$80="Mayor"),CONCATENATE("R9C",'Mapa final'!$O$80),"")</f>
        <v/>
      </c>
      <c r="AF14" s="53" t="str">
        <f>IF(AND('Mapa final'!$Y$81="Muy Alta",'Mapa final'!$AA$81="Mayor"),CONCATENATE("R9C",'Mapa final'!$O$81),"")</f>
        <v/>
      </c>
      <c r="AG14" s="54" t="str">
        <f>IF(AND('Mapa final'!$Y$82="Muy Alta",'Mapa final'!$AA$82="Mayor"),CONCATENATE("R9C",'Mapa final'!$O$82),"")</f>
        <v/>
      </c>
      <c r="AH14" s="55" t="str">
        <f>IF(AND('Mapa final'!$Y$77="Muy Alta",'Mapa final'!$AA$77="Catastrófico"),CONCATENATE("R9C",'Mapa final'!$O$77),"")</f>
        <v/>
      </c>
      <c r="AI14" s="56" t="str">
        <f>IF(AND('Mapa final'!$Y$78="Muy Alta",'Mapa final'!$AA$78="Catastrófico"),CONCATENATE("R9C",'Mapa final'!$O$78),"")</f>
        <v/>
      </c>
      <c r="AJ14" s="56" t="str">
        <f>IF(AND('Mapa final'!$Y$79="Muy Alta",'Mapa final'!$AA$79="Catastrófico"),CONCATENATE("R9C",'Mapa final'!$O$79),"")</f>
        <v/>
      </c>
      <c r="AK14" s="56" t="str">
        <f>IF(AND('Mapa final'!$Y$80="Muy Alta",'Mapa final'!$AA$80="Catastrófico"),CONCATENATE("R9C",'Mapa final'!$O$80),"")</f>
        <v/>
      </c>
      <c r="AL14" s="56" t="str">
        <f>IF(AND('Mapa final'!$Y$81="Muy Alta",'Mapa final'!$AA$81="Catastrófico"),CONCATENATE("R9C",'Mapa final'!$O$81),"")</f>
        <v/>
      </c>
      <c r="AM14" s="57" t="str">
        <f>IF(AND('Mapa final'!$Y$82="Muy Alta",'Mapa final'!$AA$82="Catastrófico"),CONCATENATE("R9C",'Mapa final'!$O$82),"")</f>
        <v/>
      </c>
      <c r="AN14" s="83"/>
      <c r="AO14" s="486"/>
      <c r="AP14" s="487"/>
      <c r="AQ14" s="487"/>
      <c r="AR14" s="487"/>
      <c r="AS14" s="487"/>
      <c r="AT14" s="48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25"/>
      <c r="C15" s="425"/>
      <c r="D15" s="426"/>
      <c r="E15" s="469"/>
      <c r="F15" s="470"/>
      <c r="G15" s="470"/>
      <c r="H15" s="470"/>
      <c r="I15" s="471"/>
      <c r="J15" s="58" t="str">
        <f>IF(AND('Mapa final'!$Y$83="Muy Alta",'Mapa final'!$AA$83="Leve"),CONCATENATE("R10C",'Mapa final'!$O$83),"")</f>
        <v/>
      </c>
      <c r="K15" s="59" t="str">
        <f>IF(AND('Mapa final'!$Y$84="Muy Alta",'Mapa final'!$AA$84="Leve"),CONCATENATE("R10C",'Mapa final'!$O$84),"")</f>
        <v/>
      </c>
      <c r="L15" s="59" t="str">
        <f>IF(AND('Mapa final'!$Y$85="Muy Alta",'Mapa final'!$AA$85="Leve"),CONCATENATE("R10C",'Mapa final'!$O$85),"")</f>
        <v/>
      </c>
      <c r="M15" s="59" t="str">
        <f>IF(AND('Mapa final'!$Y$86="Muy Alta",'Mapa final'!$AA$86="Leve"),CONCATENATE("R10C",'Mapa final'!$O$86),"")</f>
        <v/>
      </c>
      <c r="N15" s="59" t="str">
        <f>IF(AND('Mapa final'!$Y$87="Muy Alta",'Mapa final'!$AA$87="Leve"),CONCATENATE("R10C",'Mapa final'!$O$87),"")</f>
        <v/>
      </c>
      <c r="O15" s="60" t="str">
        <f>IF(AND('Mapa final'!$Y$88="Muy Alta",'Mapa final'!$AA$88="Leve"),CONCATENATE("R10C",'Mapa final'!$O$88),"")</f>
        <v/>
      </c>
      <c r="P15" s="52" t="str">
        <f>IF(AND('Mapa final'!$Y$83="Muy Alta",'Mapa final'!$AA$83="Menor"),CONCATENATE("R10C",'Mapa final'!$O$83),"")</f>
        <v/>
      </c>
      <c r="Q15" s="53" t="str">
        <f>IF(AND('Mapa final'!$Y$84="Muy Alta",'Mapa final'!$AA$84="Menor"),CONCATENATE("R10C",'Mapa final'!$O$84),"")</f>
        <v/>
      </c>
      <c r="R15" s="53" t="str">
        <f>IF(AND('Mapa final'!$Y$85="Muy Alta",'Mapa final'!$AA$85="Menor"),CONCATENATE("R10C",'Mapa final'!$O$85),"")</f>
        <v/>
      </c>
      <c r="S15" s="53" t="str">
        <f>IF(AND('Mapa final'!$Y$86="Muy Alta",'Mapa final'!$AA$86="Menor"),CONCATENATE("R10C",'Mapa final'!$O$86),"")</f>
        <v/>
      </c>
      <c r="T15" s="53" t="str">
        <f>IF(AND('Mapa final'!$Y$87="Muy Alta",'Mapa final'!$AA$87="Menor"),CONCATENATE("R10C",'Mapa final'!$O$87),"")</f>
        <v/>
      </c>
      <c r="U15" s="54" t="str">
        <f>IF(AND('Mapa final'!$Y$88="Muy Alta",'Mapa final'!$AA$88="Menor"),CONCATENATE("R10C",'Mapa final'!$O$88),"")</f>
        <v/>
      </c>
      <c r="V15" s="58" t="str">
        <f>IF(AND('Mapa final'!$Y$83="Muy Alta",'Mapa final'!$AA$83="Moderado"),CONCATENATE("R10C",'Mapa final'!$O$83),"")</f>
        <v/>
      </c>
      <c r="W15" s="59" t="str">
        <f>IF(AND('Mapa final'!$Y$84="Muy Alta",'Mapa final'!$AA$84="Moderado"),CONCATENATE("R10C",'Mapa final'!$O$84),"")</f>
        <v/>
      </c>
      <c r="X15" s="59" t="str">
        <f>IF(AND('Mapa final'!$Y$85="Muy Alta",'Mapa final'!$AA$85="Moderado"),CONCATENATE("R10C",'Mapa final'!$O$85),"")</f>
        <v/>
      </c>
      <c r="Y15" s="59" t="str">
        <f>IF(AND('Mapa final'!$Y$86="Muy Alta",'Mapa final'!$AA$86="Moderado"),CONCATENATE("R10C",'Mapa final'!$O$86),"")</f>
        <v/>
      </c>
      <c r="Z15" s="59" t="str">
        <f>IF(AND('Mapa final'!$Y$87="Muy Alta",'Mapa final'!$AA$87="Moderado"),CONCATENATE("R10C",'Mapa final'!$O$87),"")</f>
        <v/>
      </c>
      <c r="AA15" s="60" t="str">
        <f>IF(AND('Mapa final'!$Y$88="Muy Alta",'Mapa final'!$AA$88="Moderado"),CONCATENATE("R10C",'Mapa final'!$O$88),"")</f>
        <v/>
      </c>
      <c r="AB15" s="52" t="str">
        <f>IF(AND('Mapa final'!$Y$83="Muy Alta",'Mapa final'!$AA$83="Mayor"),CONCATENATE("R10C",'Mapa final'!$O$83),"")</f>
        <v/>
      </c>
      <c r="AC15" s="53" t="str">
        <f>IF(AND('Mapa final'!$Y$84="Muy Alta",'Mapa final'!$AA$84="Mayor"),CONCATENATE("R10C",'Mapa final'!$O$84),"")</f>
        <v/>
      </c>
      <c r="AD15" s="53" t="str">
        <f>IF(AND('Mapa final'!$Y$85="Muy Alta",'Mapa final'!$AA$85="Mayor"),CONCATENATE("R10C",'Mapa final'!$O$85),"")</f>
        <v/>
      </c>
      <c r="AE15" s="53" t="str">
        <f>IF(AND('Mapa final'!$Y$86="Muy Alta",'Mapa final'!$AA$86="Mayor"),CONCATENATE("R10C",'Mapa final'!$O$86),"")</f>
        <v/>
      </c>
      <c r="AF15" s="53" t="str">
        <f>IF(AND('Mapa final'!$Y$87="Muy Alta",'Mapa final'!$AA$87="Mayor"),CONCATENATE("R10C",'Mapa final'!$O$87),"")</f>
        <v/>
      </c>
      <c r="AG15" s="54" t="str">
        <f>IF(AND('Mapa final'!$Y$88="Muy Alta",'Mapa final'!$AA$88="Mayor"),CONCATENATE("R10C",'Mapa final'!$O$88),"")</f>
        <v/>
      </c>
      <c r="AH15" s="61" t="str">
        <f>IF(AND('Mapa final'!$Y$83="Muy Alta",'Mapa final'!$AA$83="Catastrófico"),CONCATENATE("R10C",'Mapa final'!$O$83),"")</f>
        <v/>
      </c>
      <c r="AI15" s="62" t="str">
        <f>IF(AND('Mapa final'!$Y$84="Muy Alta",'Mapa final'!$AA$84="Catastrófico"),CONCATENATE("R10C",'Mapa final'!$O$84),"")</f>
        <v/>
      </c>
      <c r="AJ15" s="62" t="str">
        <f>IF(AND('Mapa final'!$Y$85="Muy Alta",'Mapa final'!$AA$85="Catastrófico"),CONCATENATE("R10C",'Mapa final'!$O$85),"")</f>
        <v/>
      </c>
      <c r="AK15" s="62" t="str">
        <f>IF(AND('Mapa final'!$Y$86="Muy Alta",'Mapa final'!$AA$86="Catastrófico"),CONCATENATE("R10C",'Mapa final'!$O$86),"")</f>
        <v/>
      </c>
      <c r="AL15" s="62" t="str">
        <f>IF(AND('Mapa final'!$Y$87="Muy Alta",'Mapa final'!$AA$87="Catastrófico"),CONCATENATE("R10C",'Mapa final'!$O$87),"")</f>
        <v/>
      </c>
      <c r="AM15" s="63" t="str">
        <f>IF(AND('Mapa final'!$Y$88="Muy Alta",'Mapa final'!$AA$88="Catastrófico"),CONCATENATE("R10C",'Mapa final'!$O$88),"")</f>
        <v/>
      </c>
      <c r="AN15" s="83"/>
      <c r="AO15" s="489"/>
      <c r="AP15" s="490"/>
      <c r="AQ15" s="490"/>
      <c r="AR15" s="490"/>
      <c r="AS15" s="490"/>
      <c r="AT15" s="49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25"/>
      <c r="C16" s="425"/>
      <c r="D16" s="426"/>
      <c r="E16" s="463" t="s">
        <v>94</v>
      </c>
      <c r="F16" s="464"/>
      <c r="G16" s="464"/>
      <c r="H16" s="464"/>
      <c r="I16" s="464"/>
      <c r="J16" s="64" t="str">
        <f>IF(AND('Mapa final'!$Y$29="Alta",'Mapa final'!$AA$29="Leve"),CONCATENATE("R1C",'Mapa final'!$O$29),"")</f>
        <v/>
      </c>
      <c r="K16" s="65" t="str">
        <f>IF(AND('Mapa final'!$Y$30="Alta",'Mapa final'!$AA$30="Leve"),CONCATENATE("R1C",'Mapa final'!$O$30),"")</f>
        <v/>
      </c>
      <c r="L16" s="65" t="str">
        <f>IF(AND('Mapa final'!$Y$31="Alta",'Mapa final'!$AA$31="Leve"),CONCATENATE("R1C",'Mapa final'!$O$31),"")</f>
        <v/>
      </c>
      <c r="M16" s="65" t="str">
        <f>IF(AND('Mapa final'!$Y$32="Alta",'Mapa final'!$AA$32="Leve"),CONCATENATE("R1C",'Mapa final'!$O$32),"")</f>
        <v/>
      </c>
      <c r="N16" s="65" t="str">
        <f>IF(AND('Mapa final'!$Y$33="Alta",'Mapa final'!$AA$33="Leve"),CONCATENATE("R1C",'Mapa final'!$O$33),"")</f>
        <v/>
      </c>
      <c r="O16" s="66" t="str">
        <f>IF(AND('Mapa final'!$Y$34="Alta",'Mapa final'!$AA$34="Leve"),CONCATENATE("R1C",'Mapa final'!$O$34),"")</f>
        <v/>
      </c>
      <c r="P16" s="64" t="str">
        <f>IF(AND('Mapa final'!$Y$29="Alta",'Mapa final'!$AA$29="Menor"),CONCATENATE("R1C",'Mapa final'!$O$29),"")</f>
        <v/>
      </c>
      <c r="Q16" s="65" t="str">
        <f>IF(AND('Mapa final'!$Y$30="Alta",'Mapa final'!$AA$30="Menor"),CONCATENATE("R1C",'Mapa final'!$O$30),"")</f>
        <v/>
      </c>
      <c r="R16" s="65" t="str">
        <f>IF(AND('Mapa final'!$Y$31="Alta",'Mapa final'!$AA$31="Menor"),CONCATENATE("R1C",'Mapa final'!$O$31),"")</f>
        <v/>
      </c>
      <c r="S16" s="65" t="str">
        <f>IF(AND('Mapa final'!$Y$32="Alta",'Mapa final'!$AA$32="Menor"),CONCATENATE("R1C",'Mapa final'!$O$32),"")</f>
        <v/>
      </c>
      <c r="T16" s="65" t="str">
        <f>IF(AND('Mapa final'!$Y$33="Alta",'Mapa final'!$AA$33="Menor"),CONCATENATE("R1C",'Mapa final'!$O$33),"")</f>
        <v/>
      </c>
      <c r="U16" s="66" t="str">
        <f>IF(AND('Mapa final'!$Y$34="Alta",'Mapa final'!$AA$34="Menor"),CONCATENATE("R1C",'Mapa final'!$O$34),"")</f>
        <v/>
      </c>
      <c r="V16" s="46" t="str">
        <f>IF(AND('Mapa final'!$Y$29="Alta",'Mapa final'!$AA$29="Moderado"),CONCATENATE("R1C",'Mapa final'!$O$29),"")</f>
        <v/>
      </c>
      <c r="W16" s="47" t="str">
        <f>IF(AND('Mapa final'!$Y$30="Alta",'Mapa final'!$AA$30="Moderado"),CONCATENATE("R1C",'Mapa final'!$O$30),"")</f>
        <v/>
      </c>
      <c r="X16" s="47" t="str">
        <f>IF(AND('Mapa final'!$Y$31="Alta",'Mapa final'!$AA$31="Moderado"),CONCATENATE("R1C",'Mapa final'!$O$31),"")</f>
        <v/>
      </c>
      <c r="Y16" s="47" t="str">
        <f>IF(AND('Mapa final'!$Y$32="Alta",'Mapa final'!$AA$32="Moderado"),CONCATENATE("R1C",'Mapa final'!$O$32),"")</f>
        <v/>
      </c>
      <c r="Z16" s="47" t="str">
        <f>IF(AND('Mapa final'!$Y$33="Alta",'Mapa final'!$AA$33="Moderado"),CONCATENATE("R1C",'Mapa final'!$O$33),"")</f>
        <v/>
      </c>
      <c r="AA16" s="48" t="str">
        <f>IF(AND('Mapa final'!$Y$34="Alta",'Mapa final'!$AA$34="Moderado"),CONCATENATE("R1C",'Mapa final'!$O$34),"")</f>
        <v/>
      </c>
      <c r="AB16" s="46" t="str">
        <f>IF(AND('Mapa final'!$Y$29="Alta",'Mapa final'!$AA$29="Mayor"),CONCATENATE("R1C",'Mapa final'!$O$29),"")</f>
        <v/>
      </c>
      <c r="AC16" s="47" t="str">
        <f>IF(AND('Mapa final'!$Y$30="Alta",'Mapa final'!$AA$30="Mayor"),CONCATENATE("R1C",'Mapa final'!$O$30),"")</f>
        <v/>
      </c>
      <c r="AD16" s="47" t="str">
        <f>IF(AND('Mapa final'!$Y$31="Alta",'Mapa final'!$AA$31="Mayor"),CONCATENATE("R1C",'Mapa final'!$O$31),"")</f>
        <v/>
      </c>
      <c r="AE16" s="47" t="str">
        <f>IF(AND('Mapa final'!$Y$32="Alta",'Mapa final'!$AA$32="Mayor"),CONCATENATE("R1C",'Mapa final'!$O$32),"")</f>
        <v/>
      </c>
      <c r="AF16" s="47" t="str">
        <f>IF(AND('Mapa final'!$Y$33="Alta",'Mapa final'!$AA$33="Mayor"),CONCATENATE("R1C",'Mapa final'!$O$33),"")</f>
        <v/>
      </c>
      <c r="AG16" s="48" t="str">
        <f>IF(AND('Mapa final'!$Y$34="Alta",'Mapa final'!$AA$34="Mayor"),CONCATENATE("R1C",'Mapa final'!$O$34),"")</f>
        <v/>
      </c>
      <c r="AH16" s="49" t="str">
        <f>IF(AND('Mapa final'!$Y$29="Alta",'Mapa final'!$AA$29="Catastrófico"),CONCATENATE("R1C",'Mapa final'!$O$29),"")</f>
        <v/>
      </c>
      <c r="AI16" s="50" t="str">
        <f>IF(AND('Mapa final'!$Y$30="Alta",'Mapa final'!$AA$30="Catastrófico"),CONCATENATE("R1C",'Mapa final'!$O$30),"")</f>
        <v/>
      </c>
      <c r="AJ16" s="50" t="str">
        <f>IF(AND('Mapa final'!$Y$31="Alta",'Mapa final'!$AA$31="Catastrófico"),CONCATENATE("R1C",'Mapa final'!$O$31),"")</f>
        <v/>
      </c>
      <c r="AK16" s="50" t="str">
        <f>IF(AND('Mapa final'!$Y$32="Alta",'Mapa final'!$AA$32="Catastrófico"),CONCATENATE("R1C",'Mapa final'!$O$32),"")</f>
        <v/>
      </c>
      <c r="AL16" s="50" t="str">
        <f>IF(AND('Mapa final'!$Y$33="Alta",'Mapa final'!$AA$33="Catastrófico"),CONCATENATE("R1C",'Mapa final'!$O$33),"")</f>
        <v/>
      </c>
      <c r="AM16" s="51" t="str">
        <f>IF(AND('Mapa final'!$Y$34="Alta",'Mapa final'!$AA$34="Catastrófico"),CONCATENATE("R1C",'Mapa final'!$O$34),"")</f>
        <v/>
      </c>
      <c r="AN16" s="83"/>
      <c r="AO16" s="473" t="s">
        <v>95</v>
      </c>
      <c r="AP16" s="474"/>
      <c r="AQ16" s="474"/>
      <c r="AR16" s="474"/>
      <c r="AS16" s="474"/>
      <c r="AT16" s="47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25"/>
      <c r="C17" s="425"/>
      <c r="D17" s="426"/>
      <c r="E17" s="482"/>
      <c r="F17" s="467"/>
      <c r="G17" s="467"/>
      <c r="H17" s="467"/>
      <c r="I17" s="467"/>
      <c r="J17" s="67" t="str">
        <f>IF(AND('Mapa final'!$Y$35="Alta",'Mapa final'!$AA$35="Leve"),CONCATENATE("R2C",'Mapa final'!$O$35),"")</f>
        <v/>
      </c>
      <c r="K17" s="68" t="str">
        <f>IF(AND('Mapa final'!$Y$36="Alta",'Mapa final'!$AA$36="Leve"),CONCATENATE("R2C",'Mapa final'!$O$36),"")</f>
        <v/>
      </c>
      <c r="L17" s="68" t="str">
        <f>IF(AND('Mapa final'!$Y$37="Alta",'Mapa final'!$AA$37="Leve"),CONCATENATE("R2C",'Mapa final'!$O$37),"")</f>
        <v/>
      </c>
      <c r="M17" s="68" t="str">
        <f>IF(AND('Mapa final'!$Y$38="Alta",'Mapa final'!$AA$38="Leve"),CONCATENATE("R2C",'Mapa final'!$O$38),"")</f>
        <v/>
      </c>
      <c r="N17" s="68" t="str">
        <f>IF(AND('Mapa final'!$Y$39="Alta",'Mapa final'!$AA$39="Leve"),CONCATENATE("R2C",'Mapa final'!$O$39),"")</f>
        <v/>
      </c>
      <c r="O17" s="69" t="str">
        <f>IF(AND('Mapa final'!$Y$40="Alta",'Mapa final'!$AA$40="Leve"),CONCATENATE("R2C",'Mapa final'!$O$40),"")</f>
        <v/>
      </c>
      <c r="P17" s="67" t="str">
        <f>IF(AND('Mapa final'!$Y$35="Alta",'Mapa final'!$AA$35="Menor"),CONCATENATE("R2C",'Mapa final'!$O$35),"")</f>
        <v/>
      </c>
      <c r="Q17" s="68" t="str">
        <f>IF(AND('Mapa final'!$Y$36="Alta",'Mapa final'!$AA$36="Menor"),CONCATENATE("R2C",'Mapa final'!$O$36),"")</f>
        <v/>
      </c>
      <c r="R17" s="68" t="str">
        <f>IF(AND('Mapa final'!$Y$37="Alta",'Mapa final'!$AA$37="Menor"),CONCATENATE("R2C",'Mapa final'!$O$37),"")</f>
        <v/>
      </c>
      <c r="S17" s="68" t="str">
        <f>IF(AND('Mapa final'!$Y$38="Alta",'Mapa final'!$AA$38="Menor"),CONCATENATE("R2C",'Mapa final'!$O$38),"")</f>
        <v/>
      </c>
      <c r="T17" s="68" t="str">
        <f>IF(AND('Mapa final'!$Y$39="Alta",'Mapa final'!$AA$39="Menor"),CONCATENATE("R2C",'Mapa final'!$O$39),"")</f>
        <v/>
      </c>
      <c r="U17" s="69" t="str">
        <f>IF(AND('Mapa final'!$Y$40="Alta",'Mapa final'!$AA$40="Menor"),CONCATENATE("R2C",'Mapa final'!$O$40),"")</f>
        <v/>
      </c>
      <c r="V17" s="52" t="str">
        <f>IF(AND('Mapa final'!$Y$35="Alta",'Mapa final'!$AA$35="Moderado"),CONCATENATE("R2C",'Mapa final'!$O$35),"")</f>
        <v/>
      </c>
      <c r="W17" s="53" t="str">
        <f>IF(AND('Mapa final'!$Y$36="Alta",'Mapa final'!$AA$36="Moderado"),CONCATENATE("R2C",'Mapa final'!$O$36),"")</f>
        <v/>
      </c>
      <c r="X17" s="53" t="str">
        <f>IF(AND('Mapa final'!$Y$37="Alta",'Mapa final'!$AA$37="Moderado"),CONCATENATE("R2C",'Mapa final'!$O$37),"")</f>
        <v/>
      </c>
      <c r="Y17" s="53" t="str">
        <f>IF(AND('Mapa final'!$Y$38="Alta",'Mapa final'!$AA$38="Moderado"),CONCATENATE("R2C",'Mapa final'!$O$38),"")</f>
        <v/>
      </c>
      <c r="Z17" s="53" t="str">
        <f>IF(AND('Mapa final'!$Y$39="Alta",'Mapa final'!$AA$39="Moderado"),CONCATENATE("R2C",'Mapa final'!$O$39),"")</f>
        <v/>
      </c>
      <c r="AA17" s="54" t="str">
        <f>IF(AND('Mapa final'!$Y$40="Alta",'Mapa final'!$AA$40="Moderado"),CONCATENATE("R2C",'Mapa final'!$O$40),"")</f>
        <v/>
      </c>
      <c r="AB17" s="52" t="str">
        <f>IF(AND('Mapa final'!$Y$35="Alta",'Mapa final'!$AA$35="Mayor"),CONCATENATE("R2C",'Mapa final'!$O$35),"")</f>
        <v/>
      </c>
      <c r="AC17" s="53" t="str">
        <f>IF(AND('Mapa final'!$Y$36="Alta",'Mapa final'!$AA$36="Mayor"),CONCATENATE("R2C",'Mapa final'!$O$36),"")</f>
        <v/>
      </c>
      <c r="AD17" s="53" t="str">
        <f>IF(AND('Mapa final'!$Y$37="Alta",'Mapa final'!$AA$37="Mayor"),CONCATENATE("R2C",'Mapa final'!$O$37),"")</f>
        <v/>
      </c>
      <c r="AE17" s="53" t="str">
        <f>IF(AND('Mapa final'!$Y$38="Alta",'Mapa final'!$AA$38="Mayor"),CONCATENATE("R2C",'Mapa final'!$O$38),"")</f>
        <v/>
      </c>
      <c r="AF17" s="53" t="str">
        <f>IF(AND('Mapa final'!$Y$39="Alta",'Mapa final'!$AA$39="Mayor"),CONCATENATE("R2C",'Mapa final'!$O$39),"")</f>
        <v/>
      </c>
      <c r="AG17" s="54" t="str">
        <f>IF(AND('Mapa final'!$Y$40="Alta",'Mapa final'!$AA$40="Mayor"),CONCATENATE("R2C",'Mapa final'!$O$40),"")</f>
        <v/>
      </c>
      <c r="AH17" s="55" t="str">
        <f>IF(AND('Mapa final'!$Y$35="Alta",'Mapa final'!$AA$35="Catastrófico"),CONCATENATE("R2C",'Mapa final'!$O$35),"")</f>
        <v/>
      </c>
      <c r="AI17" s="56" t="str">
        <f>IF(AND('Mapa final'!$Y$36="Alta",'Mapa final'!$AA$36="Catastrófico"),CONCATENATE("R2C",'Mapa final'!$O$36),"")</f>
        <v/>
      </c>
      <c r="AJ17" s="56" t="str">
        <f>IF(AND('Mapa final'!$Y$37="Alta",'Mapa final'!$AA$37="Catastrófico"),CONCATENATE("R2C",'Mapa final'!$O$37),"")</f>
        <v/>
      </c>
      <c r="AK17" s="56" t="str">
        <f>IF(AND('Mapa final'!$Y$38="Alta",'Mapa final'!$AA$38="Catastrófico"),CONCATENATE("R2C",'Mapa final'!$O$38),"")</f>
        <v/>
      </c>
      <c r="AL17" s="56" t="str">
        <f>IF(AND('Mapa final'!$Y$39="Alta",'Mapa final'!$AA$39="Catastrófico"),CONCATENATE("R2C",'Mapa final'!$O$39),"")</f>
        <v/>
      </c>
      <c r="AM17" s="57" t="str">
        <f>IF(AND('Mapa final'!$Y$40="Alta",'Mapa final'!$AA$40="Catastrófico"),CONCATENATE("R2C",'Mapa final'!$O$40),"")</f>
        <v/>
      </c>
      <c r="AN17" s="83"/>
      <c r="AO17" s="476"/>
      <c r="AP17" s="477"/>
      <c r="AQ17" s="477"/>
      <c r="AR17" s="477"/>
      <c r="AS17" s="477"/>
      <c r="AT17" s="47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25"/>
      <c r="C18" s="425"/>
      <c r="D18" s="426"/>
      <c r="E18" s="466"/>
      <c r="F18" s="467"/>
      <c r="G18" s="467"/>
      <c r="H18" s="467"/>
      <c r="I18" s="467"/>
      <c r="J18" s="67" t="str">
        <f>IF(AND('Mapa final'!$Y$41="Alta",'Mapa final'!$AA$41="Leve"),CONCATENATE("R3C",'Mapa final'!$O$41),"")</f>
        <v/>
      </c>
      <c r="K18" s="68" t="str">
        <f>IF(AND('Mapa final'!$Y$42="Alta",'Mapa final'!$AA$42="Leve"),CONCATENATE("R3C",'Mapa final'!$O$42),"")</f>
        <v/>
      </c>
      <c r="L18" s="68" t="str">
        <f>IF(AND('Mapa final'!$Y$43="Alta",'Mapa final'!$AA$43="Leve"),CONCATENATE("R3C",'Mapa final'!$O$43),"")</f>
        <v/>
      </c>
      <c r="M18" s="68" t="str">
        <f>IF(AND('Mapa final'!$Y$44="Alta",'Mapa final'!$AA$44="Leve"),CONCATENATE("R3C",'Mapa final'!$O$44),"")</f>
        <v/>
      </c>
      <c r="N18" s="68" t="str">
        <f>IF(AND('Mapa final'!$Y$45="Alta",'Mapa final'!$AA$45="Leve"),CONCATENATE("R3C",'Mapa final'!$O$45),"")</f>
        <v/>
      </c>
      <c r="O18" s="69" t="str">
        <f>IF(AND('Mapa final'!$Y$46="Alta",'Mapa final'!$AA$46="Leve"),CONCATENATE("R3C",'Mapa final'!$O$46),"")</f>
        <v/>
      </c>
      <c r="P18" s="67" t="str">
        <f>IF(AND('Mapa final'!$Y$41="Alta",'Mapa final'!$AA$41="Menor"),CONCATENATE("R3C",'Mapa final'!$O$41),"")</f>
        <v/>
      </c>
      <c r="Q18" s="68" t="str">
        <f>IF(AND('Mapa final'!$Y$42="Alta",'Mapa final'!$AA$42="Menor"),CONCATENATE("R3C",'Mapa final'!$O$42),"")</f>
        <v/>
      </c>
      <c r="R18" s="68" t="str">
        <f>IF(AND('Mapa final'!$Y$43="Alta",'Mapa final'!$AA$43="Menor"),CONCATENATE("R3C",'Mapa final'!$O$43),"")</f>
        <v/>
      </c>
      <c r="S18" s="68" t="str">
        <f>IF(AND('Mapa final'!$Y$44="Alta",'Mapa final'!$AA$44="Menor"),CONCATENATE("R3C",'Mapa final'!$O$44),"")</f>
        <v/>
      </c>
      <c r="T18" s="68" t="str">
        <f>IF(AND('Mapa final'!$Y$45="Alta",'Mapa final'!$AA$45="Menor"),CONCATENATE("R3C",'Mapa final'!$O$45),"")</f>
        <v/>
      </c>
      <c r="U18" s="69" t="str">
        <f>IF(AND('Mapa final'!$Y$46="Alta",'Mapa final'!$AA$46="Menor"),CONCATENATE("R3C",'Mapa final'!$O$46),"")</f>
        <v/>
      </c>
      <c r="V18" s="52" t="str">
        <f>IF(AND('Mapa final'!$Y$41="Alta",'Mapa final'!$AA$41="Moderado"),CONCATENATE("R3C",'Mapa final'!$O$41),"")</f>
        <v/>
      </c>
      <c r="W18" s="53" t="str">
        <f>IF(AND('Mapa final'!$Y$42="Alta",'Mapa final'!$AA$42="Moderado"),CONCATENATE("R3C",'Mapa final'!$O$42),"")</f>
        <v/>
      </c>
      <c r="X18" s="53" t="str">
        <f>IF(AND('Mapa final'!$Y$43="Alta",'Mapa final'!$AA$43="Moderado"),CONCATENATE("R3C",'Mapa final'!$O$43),"")</f>
        <v/>
      </c>
      <c r="Y18" s="53" t="str">
        <f>IF(AND('Mapa final'!$Y$44="Alta",'Mapa final'!$AA$44="Moderado"),CONCATENATE("R3C",'Mapa final'!$O$44),"")</f>
        <v/>
      </c>
      <c r="Z18" s="53" t="str">
        <f>IF(AND('Mapa final'!$Y$45="Alta",'Mapa final'!$AA$45="Moderado"),CONCATENATE("R3C",'Mapa final'!$O$45),"")</f>
        <v/>
      </c>
      <c r="AA18" s="54" t="str">
        <f>IF(AND('Mapa final'!$Y$46="Alta",'Mapa final'!$AA$46="Moderado"),CONCATENATE("R3C",'Mapa final'!$O$46),"")</f>
        <v/>
      </c>
      <c r="AB18" s="52" t="str">
        <f>IF(AND('Mapa final'!$Y$41="Alta",'Mapa final'!$AA$41="Mayor"),CONCATENATE("R3C",'Mapa final'!$O$41),"")</f>
        <v/>
      </c>
      <c r="AC18" s="53" t="str">
        <f>IF(AND('Mapa final'!$Y$42="Alta",'Mapa final'!$AA$42="Mayor"),CONCATENATE("R3C",'Mapa final'!$O$42),"")</f>
        <v/>
      </c>
      <c r="AD18" s="53" t="str">
        <f>IF(AND('Mapa final'!$Y$43="Alta",'Mapa final'!$AA$43="Mayor"),CONCATENATE("R3C",'Mapa final'!$O$43),"")</f>
        <v/>
      </c>
      <c r="AE18" s="53" t="str">
        <f>IF(AND('Mapa final'!$Y$44="Alta",'Mapa final'!$AA$44="Mayor"),CONCATENATE("R3C",'Mapa final'!$O$44),"")</f>
        <v/>
      </c>
      <c r="AF18" s="53" t="str">
        <f>IF(AND('Mapa final'!$Y$45="Alta",'Mapa final'!$AA$45="Mayor"),CONCATENATE("R3C",'Mapa final'!$O$45),"")</f>
        <v/>
      </c>
      <c r="AG18" s="54" t="str">
        <f>IF(AND('Mapa final'!$Y$46="Alta",'Mapa final'!$AA$46="Mayor"),CONCATENATE("R3C",'Mapa final'!$O$46),"")</f>
        <v/>
      </c>
      <c r="AH18" s="55" t="str">
        <f>IF(AND('Mapa final'!$Y$41="Alta",'Mapa final'!$AA$41="Catastrófico"),CONCATENATE("R3C",'Mapa final'!$O$41),"")</f>
        <v/>
      </c>
      <c r="AI18" s="56" t="str">
        <f>IF(AND('Mapa final'!$Y$42="Alta",'Mapa final'!$AA$42="Catastrófico"),CONCATENATE("R3C",'Mapa final'!$O$42),"")</f>
        <v/>
      </c>
      <c r="AJ18" s="56" t="str">
        <f>IF(AND('Mapa final'!$Y$43="Alta",'Mapa final'!$AA$43="Catastrófico"),CONCATENATE("R3C",'Mapa final'!$O$43),"")</f>
        <v/>
      </c>
      <c r="AK18" s="56" t="str">
        <f>IF(AND('Mapa final'!$Y$44="Alta",'Mapa final'!$AA$44="Catastrófico"),CONCATENATE("R3C",'Mapa final'!$O$44),"")</f>
        <v/>
      </c>
      <c r="AL18" s="56" t="str">
        <f>IF(AND('Mapa final'!$Y$45="Alta",'Mapa final'!$AA$45="Catastrófico"),CONCATENATE("R3C",'Mapa final'!$O$45),"")</f>
        <v/>
      </c>
      <c r="AM18" s="57" t="str">
        <f>IF(AND('Mapa final'!$Y$46="Alta",'Mapa final'!$AA$46="Catastrófico"),CONCATENATE("R3C",'Mapa final'!$O$46),"")</f>
        <v/>
      </c>
      <c r="AN18" s="83"/>
      <c r="AO18" s="476"/>
      <c r="AP18" s="477"/>
      <c r="AQ18" s="477"/>
      <c r="AR18" s="477"/>
      <c r="AS18" s="477"/>
      <c r="AT18" s="47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25"/>
      <c r="C19" s="425"/>
      <c r="D19" s="426"/>
      <c r="E19" s="466"/>
      <c r="F19" s="467"/>
      <c r="G19" s="467"/>
      <c r="H19" s="467"/>
      <c r="I19" s="467"/>
      <c r="J19" s="67" t="str">
        <f>IF(AND('Mapa final'!$Y$47="Alta",'Mapa final'!$AA$47="Leve"),CONCATENATE("R4C",'Mapa final'!$O$47),"")</f>
        <v/>
      </c>
      <c r="K19" s="68" t="str">
        <f>IF(AND('Mapa final'!$Y$48="Alta",'Mapa final'!$AA$48="Leve"),CONCATENATE("R4C",'Mapa final'!$O$48),"")</f>
        <v/>
      </c>
      <c r="L19" s="68" t="str">
        <f>IF(AND('Mapa final'!$Y$49="Alta",'Mapa final'!$AA$49="Leve"),CONCATENATE("R4C",'Mapa final'!$O$49),"")</f>
        <v/>
      </c>
      <c r="M19" s="68" t="str">
        <f>IF(AND('Mapa final'!$Y$50="Alta",'Mapa final'!$AA$50="Leve"),CONCATENATE("R4C",'Mapa final'!$O$50),"")</f>
        <v/>
      </c>
      <c r="N19" s="68" t="str">
        <f>IF(AND('Mapa final'!$Y$51="Alta",'Mapa final'!$AA$51="Leve"),CONCATENATE("R4C",'Mapa final'!$O$51),"")</f>
        <v/>
      </c>
      <c r="O19" s="69" t="str">
        <f>IF(AND('Mapa final'!$Y$52="Alta",'Mapa final'!$AA$52="Leve"),CONCATENATE("R4C",'Mapa final'!$O$52),"")</f>
        <v/>
      </c>
      <c r="P19" s="67" t="str">
        <f>IF(AND('Mapa final'!$Y$47="Alta",'Mapa final'!$AA$47="Menor"),CONCATENATE("R4C",'Mapa final'!$O$47),"")</f>
        <v/>
      </c>
      <c r="Q19" s="68" t="str">
        <f>IF(AND('Mapa final'!$Y$48="Alta",'Mapa final'!$AA$48="Menor"),CONCATENATE("R4C",'Mapa final'!$O$48),"")</f>
        <v/>
      </c>
      <c r="R19" s="68" t="str">
        <f>IF(AND('Mapa final'!$Y$49="Alta",'Mapa final'!$AA$49="Menor"),CONCATENATE("R4C",'Mapa final'!$O$49),"")</f>
        <v/>
      </c>
      <c r="S19" s="68" t="str">
        <f>IF(AND('Mapa final'!$Y$50="Alta",'Mapa final'!$AA$50="Menor"),CONCATENATE("R4C",'Mapa final'!$O$50),"")</f>
        <v/>
      </c>
      <c r="T19" s="68" t="str">
        <f>IF(AND('Mapa final'!$Y$51="Alta",'Mapa final'!$AA$51="Menor"),CONCATENATE("R4C",'Mapa final'!$O$51),"")</f>
        <v/>
      </c>
      <c r="U19" s="69" t="str">
        <f>IF(AND('Mapa final'!$Y$52="Alta",'Mapa final'!$AA$52="Menor"),CONCATENATE("R4C",'Mapa final'!$O$52),"")</f>
        <v/>
      </c>
      <c r="V19" s="52" t="str">
        <f>IF(AND('Mapa final'!$Y$47="Alta",'Mapa final'!$AA$47="Moderado"),CONCATENATE("R4C",'Mapa final'!$O$47),"")</f>
        <v/>
      </c>
      <c r="W19" s="53" t="str">
        <f>IF(AND('Mapa final'!$Y$48="Alta",'Mapa final'!$AA$48="Moderado"),CONCATENATE("R4C",'Mapa final'!$O$48),"")</f>
        <v/>
      </c>
      <c r="X19" s="53" t="str">
        <f>IF(AND('Mapa final'!$Y$49="Alta",'Mapa final'!$AA$49="Moderado"),CONCATENATE("R4C",'Mapa final'!$O$49),"")</f>
        <v/>
      </c>
      <c r="Y19" s="53" t="str">
        <f>IF(AND('Mapa final'!$Y$50="Alta",'Mapa final'!$AA$50="Moderado"),CONCATENATE("R4C",'Mapa final'!$O$50),"")</f>
        <v/>
      </c>
      <c r="Z19" s="53" t="str">
        <f>IF(AND('Mapa final'!$Y$51="Alta",'Mapa final'!$AA$51="Moderado"),CONCATENATE("R4C",'Mapa final'!$O$51),"")</f>
        <v/>
      </c>
      <c r="AA19" s="54" t="str">
        <f>IF(AND('Mapa final'!$Y$52="Alta",'Mapa final'!$AA$52="Moderado"),CONCATENATE("R4C",'Mapa final'!$O$52),"")</f>
        <v/>
      </c>
      <c r="AB19" s="52" t="str">
        <f>IF(AND('Mapa final'!$Y$47="Alta",'Mapa final'!$AA$47="Mayor"),CONCATENATE("R4C",'Mapa final'!$O$47),"")</f>
        <v/>
      </c>
      <c r="AC19" s="53" t="str">
        <f>IF(AND('Mapa final'!$Y$48="Alta",'Mapa final'!$AA$48="Mayor"),CONCATENATE("R4C",'Mapa final'!$O$48),"")</f>
        <v/>
      </c>
      <c r="AD19" s="53" t="str">
        <f>IF(AND('Mapa final'!$Y$49="Alta",'Mapa final'!$AA$49="Mayor"),CONCATENATE("R4C",'Mapa final'!$O$49),"")</f>
        <v/>
      </c>
      <c r="AE19" s="53" t="str">
        <f>IF(AND('Mapa final'!$Y$50="Alta",'Mapa final'!$AA$50="Mayor"),CONCATENATE("R4C",'Mapa final'!$O$50),"")</f>
        <v/>
      </c>
      <c r="AF19" s="53" t="str">
        <f>IF(AND('Mapa final'!$Y$51="Alta",'Mapa final'!$AA$51="Mayor"),CONCATENATE("R4C",'Mapa final'!$O$51),"")</f>
        <v/>
      </c>
      <c r="AG19" s="54" t="str">
        <f>IF(AND('Mapa final'!$Y$52="Alta",'Mapa final'!$AA$52="Mayor"),CONCATENATE("R4C",'Mapa final'!$O$52),"")</f>
        <v/>
      </c>
      <c r="AH19" s="55" t="str">
        <f>IF(AND('Mapa final'!$Y$47="Alta",'Mapa final'!$AA$47="Catastrófico"),CONCATENATE("R4C",'Mapa final'!$O$47),"")</f>
        <v/>
      </c>
      <c r="AI19" s="56" t="str">
        <f>IF(AND('Mapa final'!$Y$48="Alta",'Mapa final'!$AA$48="Catastrófico"),CONCATENATE("R4C",'Mapa final'!$O$48),"")</f>
        <v/>
      </c>
      <c r="AJ19" s="56" t="str">
        <f>IF(AND('Mapa final'!$Y$49="Alta",'Mapa final'!$AA$49="Catastrófico"),CONCATENATE("R4C",'Mapa final'!$O$49),"")</f>
        <v/>
      </c>
      <c r="AK19" s="56" t="str">
        <f>IF(AND('Mapa final'!$Y$50="Alta",'Mapa final'!$AA$50="Catastrófico"),CONCATENATE("R4C",'Mapa final'!$O$50),"")</f>
        <v/>
      </c>
      <c r="AL19" s="56" t="str">
        <f>IF(AND('Mapa final'!$Y$51="Alta",'Mapa final'!$AA$51="Catastrófico"),CONCATENATE("R4C",'Mapa final'!$O$51),"")</f>
        <v/>
      </c>
      <c r="AM19" s="57" t="str">
        <f>IF(AND('Mapa final'!$Y$52="Alta",'Mapa final'!$AA$52="Catastrófico"),CONCATENATE("R4C",'Mapa final'!$O$52),"")</f>
        <v/>
      </c>
      <c r="AN19" s="83"/>
      <c r="AO19" s="476"/>
      <c r="AP19" s="477"/>
      <c r="AQ19" s="477"/>
      <c r="AR19" s="477"/>
      <c r="AS19" s="477"/>
      <c r="AT19" s="47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25"/>
      <c r="C20" s="425"/>
      <c r="D20" s="426"/>
      <c r="E20" s="466"/>
      <c r="F20" s="467"/>
      <c r="G20" s="467"/>
      <c r="H20" s="467"/>
      <c r="I20" s="467"/>
      <c r="J20" s="67" t="str">
        <f>IF(AND('Mapa final'!$Y$53="Alta",'Mapa final'!$AA$53="Leve"),CONCATENATE("R5C",'Mapa final'!$O$53),"")</f>
        <v/>
      </c>
      <c r="K20" s="68" t="str">
        <f>IF(AND('Mapa final'!$Y$54="Alta",'Mapa final'!$AA$54="Leve"),CONCATENATE("R5C",'Mapa final'!$O$54),"")</f>
        <v/>
      </c>
      <c r="L20" s="68" t="str">
        <f>IF(AND('Mapa final'!$Y$55="Alta",'Mapa final'!$AA$55="Leve"),CONCATENATE("R5C",'Mapa final'!$O$55),"")</f>
        <v/>
      </c>
      <c r="M20" s="68" t="str">
        <f>IF(AND('Mapa final'!$Y$56="Alta",'Mapa final'!$AA$56="Leve"),CONCATENATE("R5C",'Mapa final'!$O$56),"")</f>
        <v/>
      </c>
      <c r="N20" s="68" t="str">
        <f>IF(AND('Mapa final'!$Y$57="Alta",'Mapa final'!$AA$57="Leve"),CONCATENATE("R5C",'Mapa final'!$O$57),"")</f>
        <v/>
      </c>
      <c r="O20" s="69" t="str">
        <f>IF(AND('Mapa final'!$Y$58="Alta",'Mapa final'!$AA$58="Leve"),CONCATENATE("R5C",'Mapa final'!$O$58),"")</f>
        <v/>
      </c>
      <c r="P20" s="67" t="str">
        <f>IF(AND('Mapa final'!$Y$53="Alta",'Mapa final'!$AA$53="Menor"),CONCATENATE("R5C",'Mapa final'!$O$53),"")</f>
        <v/>
      </c>
      <c r="Q20" s="68" t="str">
        <f>IF(AND('Mapa final'!$Y$54="Alta",'Mapa final'!$AA$54="Menor"),CONCATENATE("R5C",'Mapa final'!$O$54),"")</f>
        <v/>
      </c>
      <c r="R20" s="68" t="str">
        <f>IF(AND('Mapa final'!$Y$55="Alta",'Mapa final'!$AA$55="Menor"),CONCATENATE("R5C",'Mapa final'!$O$55),"")</f>
        <v/>
      </c>
      <c r="S20" s="68" t="str">
        <f>IF(AND('Mapa final'!$Y$56="Alta",'Mapa final'!$AA$56="Menor"),CONCATENATE("R5C",'Mapa final'!$O$56),"")</f>
        <v/>
      </c>
      <c r="T20" s="68" t="str">
        <f>IF(AND('Mapa final'!$Y$57="Alta",'Mapa final'!$AA$57="Menor"),CONCATENATE("R5C",'Mapa final'!$O$57),"")</f>
        <v/>
      </c>
      <c r="U20" s="69" t="str">
        <f>IF(AND('Mapa final'!$Y$58="Alta",'Mapa final'!$AA$58="Menor"),CONCATENATE("R5C",'Mapa final'!$O$58),"")</f>
        <v/>
      </c>
      <c r="V20" s="52" t="str">
        <f>IF(AND('Mapa final'!$Y$53="Alta",'Mapa final'!$AA$53="Moderado"),CONCATENATE("R5C",'Mapa final'!$O$53),"")</f>
        <v/>
      </c>
      <c r="W20" s="53" t="str">
        <f>IF(AND('Mapa final'!$Y$54="Alta",'Mapa final'!$AA$54="Moderado"),CONCATENATE("R5C",'Mapa final'!$O$54),"")</f>
        <v/>
      </c>
      <c r="X20" s="53" t="str">
        <f>IF(AND('Mapa final'!$Y$55="Alta",'Mapa final'!$AA$55="Moderado"),CONCATENATE("R5C",'Mapa final'!$O$55),"")</f>
        <v/>
      </c>
      <c r="Y20" s="53" t="str">
        <f>IF(AND('Mapa final'!$Y$56="Alta",'Mapa final'!$AA$56="Moderado"),CONCATENATE("R5C",'Mapa final'!$O$56),"")</f>
        <v/>
      </c>
      <c r="Z20" s="53" t="str">
        <f>IF(AND('Mapa final'!$Y$57="Alta",'Mapa final'!$AA$57="Moderado"),CONCATENATE("R5C",'Mapa final'!$O$57),"")</f>
        <v/>
      </c>
      <c r="AA20" s="54" t="str">
        <f>IF(AND('Mapa final'!$Y$58="Alta",'Mapa final'!$AA$58="Moderado"),CONCATENATE("R5C",'Mapa final'!$O$58),"")</f>
        <v/>
      </c>
      <c r="AB20" s="52" t="str">
        <f>IF(AND('Mapa final'!$Y$53="Alta",'Mapa final'!$AA$53="Mayor"),CONCATENATE("R5C",'Mapa final'!$O$53),"")</f>
        <v/>
      </c>
      <c r="AC20" s="53" t="str">
        <f>IF(AND('Mapa final'!$Y$54="Alta",'Mapa final'!$AA$54="Mayor"),CONCATENATE("R5C",'Mapa final'!$O$54),"")</f>
        <v/>
      </c>
      <c r="AD20" s="53" t="str">
        <f>IF(AND('Mapa final'!$Y$55="Alta",'Mapa final'!$AA$55="Mayor"),CONCATENATE("R5C",'Mapa final'!$O$55),"")</f>
        <v/>
      </c>
      <c r="AE20" s="53" t="str">
        <f>IF(AND('Mapa final'!$Y$56="Alta",'Mapa final'!$AA$56="Mayor"),CONCATENATE("R5C",'Mapa final'!$O$56),"")</f>
        <v/>
      </c>
      <c r="AF20" s="53" t="str">
        <f>IF(AND('Mapa final'!$Y$57="Alta",'Mapa final'!$AA$57="Mayor"),CONCATENATE("R5C",'Mapa final'!$O$57),"")</f>
        <v/>
      </c>
      <c r="AG20" s="54" t="str">
        <f>IF(AND('Mapa final'!$Y$58="Alta",'Mapa final'!$AA$58="Mayor"),CONCATENATE("R5C",'Mapa final'!$O$58),"")</f>
        <v/>
      </c>
      <c r="AH20" s="55" t="str">
        <f>IF(AND('Mapa final'!$Y$53="Alta",'Mapa final'!$AA$53="Catastrófico"),CONCATENATE("R5C",'Mapa final'!$O$53),"")</f>
        <v/>
      </c>
      <c r="AI20" s="56" t="str">
        <f>IF(AND('Mapa final'!$Y$54="Alta",'Mapa final'!$AA$54="Catastrófico"),CONCATENATE("R5C",'Mapa final'!$O$54),"")</f>
        <v/>
      </c>
      <c r="AJ20" s="56" t="str">
        <f>IF(AND('Mapa final'!$Y$55="Alta",'Mapa final'!$AA$55="Catastrófico"),CONCATENATE("R5C",'Mapa final'!$O$55),"")</f>
        <v/>
      </c>
      <c r="AK20" s="56" t="str">
        <f>IF(AND('Mapa final'!$Y$56="Alta",'Mapa final'!$AA$56="Catastrófico"),CONCATENATE("R5C",'Mapa final'!$O$56),"")</f>
        <v/>
      </c>
      <c r="AL20" s="56" t="str">
        <f>IF(AND('Mapa final'!$Y$57="Alta",'Mapa final'!$AA$57="Catastrófico"),CONCATENATE("R5C",'Mapa final'!$O$57),"")</f>
        <v/>
      </c>
      <c r="AM20" s="57" t="str">
        <f>IF(AND('Mapa final'!$Y$58="Alta",'Mapa final'!$AA$58="Catastrófico"),CONCATENATE("R5C",'Mapa final'!$O$58),"")</f>
        <v/>
      </c>
      <c r="AN20" s="83"/>
      <c r="AO20" s="476"/>
      <c r="AP20" s="477"/>
      <c r="AQ20" s="477"/>
      <c r="AR20" s="477"/>
      <c r="AS20" s="477"/>
      <c r="AT20" s="47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25"/>
      <c r="C21" s="425"/>
      <c r="D21" s="426"/>
      <c r="E21" s="466"/>
      <c r="F21" s="467"/>
      <c r="G21" s="467"/>
      <c r="H21" s="467"/>
      <c r="I21" s="467"/>
      <c r="J21" s="67" t="str">
        <f>IF(AND('Mapa final'!$Y$59="Alta",'Mapa final'!$AA$59="Leve"),CONCATENATE("R6C",'Mapa final'!$O$59),"")</f>
        <v/>
      </c>
      <c r="K21" s="68" t="str">
        <f>IF(AND('Mapa final'!$Y$60="Alta",'Mapa final'!$AA$60="Leve"),CONCATENATE("R6C",'Mapa final'!$O$60),"")</f>
        <v/>
      </c>
      <c r="L21" s="68" t="str">
        <f>IF(AND('Mapa final'!$Y$61="Alta",'Mapa final'!$AA$61="Leve"),CONCATENATE("R6C",'Mapa final'!$O$61),"")</f>
        <v/>
      </c>
      <c r="M21" s="68" t="str">
        <f>IF(AND('Mapa final'!$Y$62="Alta",'Mapa final'!$AA$62="Leve"),CONCATENATE("R6C",'Mapa final'!$O$62),"")</f>
        <v/>
      </c>
      <c r="N21" s="68" t="str">
        <f>IF(AND('Mapa final'!$Y$63="Alta",'Mapa final'!$AA$63="Leve"),CONCATENATE("R6C",'Mapa final'!$O$63),"")</f>
        <v/>
      </c>
      <c r="O21" s="69" t="str">
        <f>IF(AND('Mapa final'!$Y$64="Alta",'Mapa final'!$AA$64="Leve"),CONCATENATE("R6C",'Mapa final'!$O$64),"")</f>
        <v/>
      </c>
      <c r="P21" s="67" t="str">
        <f>IF(AND('Mapa final'!$Y$59="Alta",'Mapa final'!$AA$59="Menor"),CONCATENATE("R6C",'Mapa final'!$O$59),"")</f>
        <v/>
      </c>
      <c r="Q21" s="68" t="str">
        <f>IF(AND('Mapa final'!$Y$60="Alta",'Mapa final'!$AA$60="Menor"),CONCATENATE("R6C",'Mapa final'!$O$60),"")</f>
        <v/>
      </c>
      <c r="R21" s="68" t="str">
        <f>IF(AND('Mapa final'!$Y$61="Alta",'Mapa final'!$AA$61="Menor"),CONCATENATE("R6C",'Mapa final'!$O$61),"")</f>
        <v/>
      </c>
      <c r="S21" s="68" t="str">
        <f>IF(AND('Mapa final'!$Y$62="Alta",'Mapa final'!$AA$62="Menor"),CONCATENATE("R6C",'Mapa final'!$O$62),"")</f>
        <v/>
      </c>
      <c r="T21" s="68" t="str">
        <f>IF(AND('Mapa final'!$Y$63="Alta",'Mapa final'!$AA$63="Menor"),CONCATENATE("R6C",'Mapa final'!$O$63),"")</f>
        <v/>
      </c>
      <c r="U21" s="69" t="str">
        <f>IF(AND('Mapa final'!$Y$64="Alta",'Mapa final'!$AA$64="Menor"),CONCATENATE("R6C",'Mapa final'!$O$64),"")</f>
        <v/>
      </c>
      <c r="V21" s="52" t="str">
        <f>IF(AND('Mapa final'!$Y$59="Alta",'Mapa final'!$AA$59="Moderado"),CONCATENATE("R6C",'Mapa final'!$O$59),"")</f>
        <v/>
      </c>
      <c r="W21" s="53" t="str">
        <f>IF(AND('Mapa final'!$Y$60="Alta",'Mapa final'!$AA$60="Moderado"),CONCATENATE("R6C",'Mapa final'!$O$60),"")</f>
        <v/>
      </c>
      <c r="X21" s="53" t="str">
        <f>IF(AND('Mapa final'!$Y$61="Alta",'Mapa final'!$AA$61="Moderado"),CONCATENATE("R6C",'Mapa final'!$O$61),"")</f>
        <v/>
      </c>
      <c r="Y21" s="53" t="str">
        <f>IF(AND('Mapa final'!$Y$62="Alta",'Mapa final'!$AA$62="Moderado"),CONCATENATE("R6C",'Mapa final'!$O$62),"")</f>
        <v/>
      </c>
      <c r="Z21" s="53" t="str">
        <f>IF(AND('Mapa final'!$Y$63="Alta",'Mapa final'!$AA$63="Moderado"),CONCATENATE("R6C",'Mapa final'!$O$63),"")</f>
        <v/>
      </c>
      <c r="AA21" s="54" t="str">
        <f>IF(AND('Mapa final'!$Y$64="Alta",'Mapa final'!$AA$64="Moderado"),CONCATENATE("R6C",'Mapa final'!$O$64),"")</f>
        <v/>
      </c>
      <c r="AB21" s="52" t="str">
        <f>IF(AND('Mapa final'!$Y$59="Alta",'Mapa final'!$AA$59="Mayor"),CONCATENATE("R6C",'Mapa final'!$O$59),"")</f>
        <v/>
      </c>
      <c r="AC21" s="53" t="str">
        <f>IF(AND('Mapa final'!$Y$60="Alta",'Mapa final'!$AA$60="Mayor"),CONCATENATE("R6C",'Mapa final'!$O$60),"")</f>
        <v/>
      </c>
      <c r="AD21" s="53" t="str">
        <f>IF(AND('Mapa final'!$Y$61="Alta",'Mapa final'!$AA$61="Mayor"),CONCATENATE("R6C",'Mapa final'!$O$61),"")</f>
        <v/>
      </c>
      <c r="AE21" s="53" t="str">
        <f>IF(AND('Mapa final'!$Y$62="Alta",'Mapa final'!$AA$62="Mayor"),CONCATENATE("R6C",'Mapa final'!$O$62),"")</f>
        <v/>
      </c>
      <c r="AF21" s="53" t="str">
        <f>IF(AND('Mapa final'!$Y$63="Alta",'Mapa final'!$AA$63="Mayor"),CONCATENATE("R6C",'Mapa final'!$O$63),"")</f>
        <v/>
      </c>
      <c r="AG21" s="54" t="str">
        <f>IF(AND('Mapa final'!$Y$64="Alta",'Mapa final'!$AA$64="Mayor"),CONCATENATE("R6C",'Mapa final'!$O$64),"")</f>
        <v/>
      </c>
      <c r="AH21" s="55" t="str">
        <f>IF(AND('Mapa final'!$Y$59="Alta",'Mapa final'!$AA$59="Catastrófico"),CONCATENATE("R6C",'Mapa final'!$O$59),"")</f>
        <v/>
      </c>
      <c r="AI21" s="56" t="str">
        <f>IF(AND('Mapa final'!$Y$60="Alta",'Mapa final'!$AA$60="Catastrófico"),CONCATENATE("R6C",'Mapa final'!$O$60),"")</f>
        <v/>
      </c>
      <c r="AJ21" s="56" t="str">
        <f>IF(AND('Mapa final'!$Y$61="Alta",'Mapa final'!$AA$61="Catastrófico"),CONCATENATE("R6C",'Mapa final'!$O$61),"")</f>
        <v/>
      </c>
      <c r="AK21" s="56" t="str">
        <f>IF(AND('Mapa final'!$Y$62="Alta",'Mapa final'!$AA$62="Catastrófico"),CONCATENATE("R6C",'Mapa final'!$O$62),"")</f>
        <v/>
      </c>
      <c r="AL21" s="56" t="str">
        <f>IF(AND('Mapa final'!$Y$63="Alta",'Mapa final'!$AA$63="Catastrófico"),CONCATENATE("R6C",'Mapa final'!$O$63),"")</f>
        <v/>
      </c>
      <c r="AM21" s="57" t="str">
        <f>IF(AND('Mapa final'!$Y$64="Alta",'Mapa final'!$AA$64="Catastrófico"),CONCATENATE("R6C",'Mapa final'!$O$64),"")</f>
        <v/>
      </c>
      <c r="AN21" s="83"/>
      <c r="AO21" s="476"/>
      <c r="AP21" s="477"/>
      <c r="AQ21" s="477"/>
      <c r="AR21" s="477"/>
      <c r="AS21" s="477"/>
      <c r="AT21" s="47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25"/>
      <c r="C22" s="425"/>
      <c r="D22" s="426"/>
      <c r="E22" s="466"/>
      <c r="F22" s="467"/>
      <c r="G22" s="467"/>
      <c r="H22" s="467"/>
      <c r="I22" s="467"/>
      <c r="J22" s="67" t="str">
        <f>IF(AND('Mapa final'!$Y$65="Alta",'Mapa final'!$AA$65="Leve"),CONCATENATE("R7C",'Mapa final'!$O$65),"")</f>
        <v/>
      </c>
      <c r="K22" s="68" t="str">
        <f>IF(AND('Mapa final'!$Y$66="Alta",'Mapa final'!$AA$66="Leve"),CONCATENATE("R7C",'Mapa final'!$O$66),"")</f>
        <v/>
      </c>
      <c r="L22" s="68" t="str">
        <f>IF(AND('Mapa final'!$Y$67="Alta",'Mapa final'!$AA$67="Leve"),CONCATENATE("R7C",'Mapa final'!$O$67),"")</f>
        <v/>
      </c>
      <c r="M22" s="68" t="str">
        <f>IF(AND('Mapa final'!$Y$68="Alta",'Mapa final'!$AA$68="Leve"),CONCATENATE("R7C",'Mapa final'!$O$68),"")</f>
        <v/>
      </c>
      <c r="N22" s="68" t="str">
        <f>IF(AND('Mapa final'!$Y$69="Alta",'Mapa final'!$AA$69="Leve"),CONCATENATE("R7C",'Mapa final'!$O$69),"")</f>
        <v/>
      </c>
      <c r="O22" s="69" t="str">
        <f>IF(AND('Mapa final'!$Y$70="Alta",'Mapa final'!$AA$70="Leve"),CONCATENATE("R7C",'Mapa final'!$O$70),"")</f>
        <v/>
      </c>
      <c r="P22" s="67" t="str">
        <f>IF(AND('Mapa final'!$Y$65="Alta",'Mapa final'!$AA$65="Menor"),CONCATENATE("R7C",'Mapa final'!$O$65),"")</f>
        <v/>
      </c>
      <c r="Q22" s="68" t="str">
        <f>IF(AND('Mapa final'!$Y$66="Alta",'Mapa final'!$AA$66="Menor"),CONCATENATE("R7C",'Mapa final'!$O$66),"")</f>
        <v/>
      </c>
      <c r="R22" s="68" t="str">
        <f>IF(AND('Mapa final'!$Y$67="Alta",'Mapa final'!$AA$67="Menor"),CONCATENATE("R7C",'Mapa final'!$O$67),"")</f>
        <v/>
      </c>
      <c r="S22" s="68" t="str">
        <f>IF(AND('Mapa final'!$Y$68="Alta",'Mapa final'!$AA$68="Menor"),CONCATENATE("R7C",'Mapa final'!$O$68),"")</f>
        <v/>
      </c>
      <c r="T22" s="68" t="str">
        <f>IF(AND('Mapa final'!$Y$69="Alta",'Mapa final'!$AA$69="Menor"),CONCATENATE("R7C",'Mapa final'!$O$69),"")</f>
        <v/>
      </c>
      <c r="U22" s="69" t="str">
        <f>IF(AND('Mapa final'!$Y$70="Alta",'Mapa final'!$AA$70="Menor"),CONCATENATE("R7C",'Mapa final'!$O$70),"")</f>
        <v/>
      </c>
      <c r="V22" s="52" t="str">
        <f>IF(AND('Mapa final'!$Y$65="Alta",'Mapa final'!$AA$65="Moderado"),CONCATENATE("R7C",'Mapa final'!$O$65),"")</f>
        <v/>
      </c>
      <c r="W22" s="53" t="str">
        <f>IF(AND('Mapa final'!$Y$66="Alta",'Mapa final'!$AA$66="Moderado"),CONCATENATE("R7C",'Mapa final'!$O$66),"")</f>
        <v/>
      </c>
      <c r="X22" s="53" t="str">
        <f>IF(AND('Mapa final'!$Y$67="Alta",'Mapa final'!$AA$67="Moderado"),CONCATENATE("R7C",'Mapa final'!$O$67),"")</f>
        <v/>
      </c>
      <c r="Y22" s="53" t="str">
        <f>IF(AND('Mapa final'!$Y$68="Alta",'Mapa final'!$AA$68="Moderado"),CONCATENATE("R7C",'Mapa final'!$O$68),"")</f>
        <v/>
      </c>
      <c r="Z22" s="53" t="str">
        <f>IF(AND('Mapa final'!$Y$69="Alta",'Mapa final'!$AA$69="Moderado"),CONCATENATE("R7C",'Mapa final'!$O$69),"")</f>
        <v/>
      </c>
      <c r="AA22" s="54" t="str">
        <f>IF(AND('Mapa final'!$Y$70="Alta",'Mapa final'!$AA$70="Moderado"),CONCATENATE("R7C",'Mapa final'!$O$70),"")</f>
        <v/>
      </c>
      <c r="AB22" s="52" t="str">
        <f>IF(AND('Mapa final'!$Y$65="Alta",'Mapa final'!$AA$65="Mayor"),CONCATENATE("R7C",'Mapa final'!$O$65),"")</f>
        <v/>
      </c>
      <c r="AC22" s="53" t="str">
        <f>IF(AND('Mapa final'!$Y$66="Alta",'Mapa final'!$AA$66="Mayor"),CONCATENATE("R7C",'Mapa final'!$O$66),"")</f>
        <v/>
      </c>
      <c r="AD22" s="53" t="str">
        <f>IF(AND('Mapa final'!$Y$67="Alta",'Mapa final'!$AA$67="Mayor"),CONCATENATE("R7C",'Mapa final'!$O$67),"")</f>
        <v/>
      </c>
      <c r="AE22" s="53" t="str">
        <f>IF(AND('Mapa final'!$Y$68="Alta",'Mapa final'!$AA$68="Mayor"),CONCATENATE("R7C",'Mapa final'!$O$68),"")</f>
        <v/>
      </c>
      <c r="AF22" s="53" t="str">
        <f>IF(AND('Mapa final'!$Y$69="Alta",'Mapa final'!$AA$69="Mayor"),CONCATENATE("R7C",'Mapa final'!$O$69),"")</f>
        <v/>
      </c>
      <c r="AG22" s="54" t="str">
        <f>IF(AND('Mapa final'!$Y$70="Alta",'Mapa final'!$AA$70="Mayor"),CONCATENATE("R7C",'Mapa final'!$O$70),"")</f>
        <v/>
      </c>
      <c r="AH22" s="55" t="str">
        <f>IF(AND('Mapa final'!$Y$65="Alta",'Mapa final'!$AA$65="Catastrófico"),CONCATENATE("R7C",'Mapa final'!$O$65),"")</f>
        <v/>
      </c>
      <c r="AI22" s="56" t="str">
        <f>IF(AND('Mapa final'!$Y$66="Alta",'Mapa final'!$AA$66="Catastrófico"),CONCATENATE("R7C",'Mapa final'!$O$66),"")</f>
        <v/>
      </c>
      <c r="AJ22" s="56" t="str">
        <f>IF(AND('Mapa final'!$Y$67="Alta",'Mapa final'!$AA$67="Catastrófico"),CONCATENATE("R7C",'Mapa final'!$O$67),"")</f>
        <v/>
      </c>
      <c r="AK22" s="56" t="str">
        <f>IF(AND('Mapa final'!$Y$68="Alta",'Mapa final'!$AA$68="Catastrófico"),CONCATENATE("R7C",'Mapa final'!$O$68),"")</f>
        <v/>
      </c>
      <c r="AL22" s="56" t="str">
        <f>IF(AND('Mapa final'!$Y$69="Alta",'Mapa final'!$AA$69="Catastrófico"),CONCATENATE("R7C",'Mapa final'!$O$69),"")</f>
        <v/>
      </c>
      <c r="AM22" s="57" t="str">
        <f>IF(AND('Mapa final'!$Y$70="Alta",'Mapa final'!$AA$70="Catastrófico"),CONCATENATE("R7C",'Mapa final'!$O$70),"")</f>
        <v/>
      </c>
      <c r="AN22" s="83"/>
      <c r="AO22" s="476"/>
      <c r="AP22" s="477"/>
      <c r="AQ22" s="477"/>
      <c r="AR22" s="477"/>
      <c r="AS22" s="477"/>
      <c r="AT22" s="47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25"/>
      <c r="C23" s="425"/>
      <c r="D23" s="426"/>
      <c r="E23" s="466"/>
      <c r="F23" s="467"/>
      <c r="G23" s="467"/>
      <c r="H23" s="467"/>
      <c r="I23" s="467"/>
      <c r="J23" s="67" t="str">
        <f>IF(AND('Mapa final'!$Y$71="Alta",'Mapa final'!$AA$71="Leve"),CONCATENATE("R8C",'Mapa final'!$O$71),"")</f>
        <v/>
      </c>
      <c r="K23" s="68" t="str">
        <f>IF(AND('Mapa final'!$Y$72="Alta",'Mapa final'!$AA$72="Leve"),CONCATENATE("R8C",'Mapa final'!$O$72),"")</f>
        <v/>
      </c>
      <c r="L23" s="68" t="str">
        <f>IF(AND('Mapa final'!$Y$73="Alta",'Mapa final'!$AA$73="Leve"),CONCATENATE("R8C",'Mapa final'!$O$73),"")</f>
        <v/>
      </c>
      <c r="M23" s="68" t="str">
        <f>IF(AND('Mapa final'!$Y$74="Alta",'Mapa final'!$AA$74="Leve"),CONCATENATE("R8C",'Mapa final'!$O$74),"")</f>
        <v/>
      </c>
      <c r="N23" s="68" t="str">
        <f>IF(AND('Mapa final'!$Y$75="Alta",'Mapa final'!$AA$75="Leve"),CONCATENATE("R8C",'Mapa final'!$O$75),"")</f>
        <v/>
      </c>
      <c r="O23" s="69" t="str">
        <f>IF(AND('Mapa final'!$Y$76="Alta",'Mapa final'!$AA$76="Leve"),CONCATENATE("R8C",'Mapa final'!$O$76),"")</f>
        <v/>
      </c>
      <c r="P23" s="67" t="str">
        <f>IF(AND('Mapa final'!$Y$71="Alta",'Mapa final'!$AA$71="Menor"),CONCATENATE("R8C",'Mapa final'!$O$71),"")</f>
        <v/>
      </c>
      <c r="Q23" s="68" t="str">
        <f>IF(AND('Mapa final'!$Y$72="Alta",'Mapa final'!$AA$72="Menor"),CONCATENATE("R8C",'Mapa final'!$O$72),"")</f>
        <v/>
      </c>
      <c r="R23" s="68" t="str">
        <f>IF(AND('Mapa final'!$Y$73="Alta",'Mapa final'!$AA$73="Menor"),CONCATENATE("R8C",'Mapa final'!$O$73),"")</f>
        <v/>
      </c>
      <c r="S23" s="68" t="str">
        <f>IF(AND('Mapa final'!$Y$74="Alta",'Mapa final'!$AA$74="Menor"),CONCATENATE("R8C",'Mapa final'!$O$74),"")</f>
        <v/>
      </c>
      <c r="T23" s="68" t="str">
        <f>IF(AND('Mapa final'!$Y$75="Alta",'Mapa final'!$AA$75="Menor"),CONCATENATE("R8C",'Mapa final'!$O$75),"")</f>
        <v/>
      </c>
      <c r="U23" s="69" t="str">
        <f>IF(AND('Mapa final'!$Y$76="Alta",'Mapa final'!$AA$76="Menor"),CONCATENATE("R8C",'Mapa final'!$O$76),"")</f>
        <v/>
      </c>
      <c r="V23" s="52" t="str">
        <f>IF(AND('Mapa final'!$Y$71="Alta",'Mapa final'!$AA$71="Moderado"),CONCATENATE("R8C",'Mapa final'!$O$71),"")</f>
        <v/>
      </c>
      <c r="W23" s="53" t="str">
        <f>IF(AND('Mapa final'!$Y$72="Alta",'Mapa final'!$AA$72="Moderado"),CONCATENATE("R8C",'Mapa final'!$O$72),"")</f>
        <v/>
      </c>
      <c r="X23" s="53" t="str">
        <f>IF(AND('Mapa final'!$Y$73="Alta",'Mapa final'!$AA$73="Moderado"),CONCATENATE("R8C",'Mapa final'!$O$73),"")</f>
        <v/>
      </c>
      <c r="Y23" s="53" t="str">
        <f>IF(AND('Mapa final'!$Y$74="Alta",'Mapa final'!$AA$74="Moderado"),CONCATENATE("R8C",'Mapa final'!$O$74),"")</f>
        <v/>
      </c>
      <c r="Z23" s="53" t="str">
        <f>IF(AND('Mapa final'!$Y$75="Alta",'Mapa final'!$AA$75="Moderado"),CONCATENATE("R8C",'Mapa final'!$O$75),"")</f>
        <v/>
      </c>
      <c r="AA23" s="54" t="str">
        <f>IF(AND('Mapa final'!$Y$76="Alta",'Mapa final'!$AA$76="Moderado"),CONCATENATE("R8C",'Mapa final'!$O$76),"")</f>
        <v/>
      </c>
      <c r="AB23" s="52" t="str">
        <f>IF(AND('Mapa final'!$Y$71="Alta",'Mapa final'!$AA$71="Mayor"),CONCATENATE("R8C",'Mapa final'!$O$71),"")</f>
        <v/>
      </c>
      <c r="AC23" s="53" t="str">
        <f>IF(AND('Mapa final'!$Y$72="Alta",'Mapa final'!$AA$72="Mayor"),CONCATENATE("R8C",'Mapa final'!$O$72),"")</f>
        <v/>
      </c>
      <c r="AD23" s="53" t="str">
        <f>IF(AND('Mapa final'!$Y$73="Alta",'Mapa final'!$AA$73="Mayor"),CONCATENATE("R8C",'Mapa final'!$O$73),"")</f>
        <v/>
      </c>
      <c r="AE23" s="53" t="str">
        <f>IF(AND('Mapa final'!$Y$74="Alta",'Mapa final'!$AA$74="Mayor"),CONCATENATE("R8C",'Mapa final'!$O$74),"")</f>
        <v/>
      </c>
      <c r="AF23" s="53" t="str">
        <f>IF(AND('Mapa final'!$Y$75="Alta",'Mapa final'!$AA$75="Mayor"),CONCATENATE("R8C",'Mapa final'!$O$75),"")</f>
        <v/>
      </c>
      <c r="AG23" s="54" t="str">
        <f>IF(AND('Mapa final'!$Y$76="Alta",'Mapa final'!$AA$76="Mayor"),CONCATENATE("R8C",'Mapa final'!$O$76),"")</f>
        <v/>
      </c>
      <c r="AH23" s="55" t="str">
        <f>IF(AND('Mapa final'!$Y$71="Alta",'Mapa final'!$AA$71="Catastrófico"),CONCATENATE("R8C",'Mapa final'!$O$71),"")</f>
        <v/>
      </c>
      <c r="AI23" s="56" t="str">
        <f>IF(AND('Mapa final'!$Y$72="Alta",'Mapa final'!$AA$72="Catastrófico"),CONCATENATE("R8C",'Mapa final'!$O$72),"")</f>
        <v/>
      </c>
      <c r="AJ23" s="56" t="str">
        <f>IF(AND('Mapa final'!$Y$73="Alta",'Mapa final'!$AA$73="Catastrófico"),CONCATENATE("R8C",'Mapa final'!$O$73),"")</f>
        <v/>
      </c>
      <c r="AK23" s="56" t="str">
        <f>IF(AND('Mapa final'!$Y$74="Alta",'Mapa final'!$AA$74="Catastrófico"),CONCATENATE("R8C",'Mapa final'!$O$74),"")</f>
        <v/>
      </c>
      <c r="AL23" s="56" t="str">
        <f>IF(AND('Mapa final'!$Y$75="Alta",'Mapa final'!$AA$75="Catastrófico"),CONCATENATE("R8C",'Mapa final'!$O$75),"")</f>
        <v/>
      </c>
      <c r="AM23" s="57" t="str">
        <f>IF(AND('Mapa final'!$Y$76="Alta",'Mapa final'!$AA$76="Catastrófico"),CONCATENATE("R8C",'Mapa final'!$O$76),"")</f>
        <v/>
      </c>
      <c r="AN23" s="83"/>
      <c r="AO23" s="476"/>
      <c r="AP23" s="477"/>
      <c r="AQ23" s="477"/>
      <c r="AR23" s="477"/>
      <c r="AS23" s="477"/>
      <c r="AT23" s="47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25"/>
      <c r="C24" s="425"/>
      <c r="D24" s="426"/>
      <c r="E24" s="466"/>
      <c r="F24" s="467"/>
      <c r="G24" s="467"/>
      <c r="H24" s="467"/>
      <c r="I24" s="467"/>
      <c r="J24" s="67" t="str">
        <f>IF(AND('Mapa final'!$Y$77="Alta",'Mapa final'!$AA$77="Leve"),CONCATENATE("R9C",'Mapa final'!$O$77),"")</f>
        <v/>
      </c>
      <c r="K24" s="68" t="str">
        <f>IF(AND('Mapa final'!$Y$78="Alta",'Mapa final'!$AA$78="Leve"),CONCATENATE("R9C",'Mapa final'!$O$78),"")</f>
        <v/>
      </c>
      <c r="L24" s="68" t="str">
        <f>IF(AND('Mapa final'!$Y$79="Alta",'Mapa final'!$AA$79="Leve"),CONCATENATE("R9C",'Mapa final'!$O$79),"")</f>
        <v/>
      </c>
      <c r="M24" s="68" t="str">
        <f>IF(AND('Mapa final'!$Y$80="Alta",'Mapa final'!$AA$80="Leve"),CONCATENATE("R9C",'Mapa final'!$O$80),"")</f>
        <v/>
      </c>
      <c r="N24" s="68" t="str">
        <f>IF(AND('Mapa final'!$Y$81="Alta",'Mapa final'!$AA$81="Leve"),CONCATENATE("R9C",'Mapa final'!$O$81),"")</f>
        <v/>
      </c>
      <c r="O24" s="69" t="str">
        <f>IF(AND('Mapa final'!$Y$82="Alta",'Mapa final'!$AA$82="Leve"),CONCATENATE("R9C",'Mapa final'!$O$82),"")</f>
        <v/>
      </c>
      <c r="P24" s="67" t="str">
        <f>IF(AND('Mapa final'!$Y$77="Alta",'Mapa final'!$AA$77="Menor"),CONCATENATE("R9C",'Mapa final'!$O$77),"")</f>
        <v/>
      </c>
      <c r="Q24" s="68" t="str">
        <f>IF(AND('Mapa final'!$Y$78="Alta",'Mapa final'!$AA$78="Menor"),CONCATENATE("R9C",'Mapa final'!$O$78),"")</f>
        <v/>
      </c>
      <c r="R24" s="68" t="str">
        <f>IF(AND('Mapa final'!$Y$79="Alta",'Mapa final'!$AA$79="Menor"),CONCATENATE("R9C",'Mapa final'!$O$79),"")</f>
        <v/>
      </c>
      <c r="S24" s="68" t="str">
        <f>IF(AND('Mapa final'!$Y$80="Alta",'Mapa final'!$AA$80="Menor"),CONCATENATE("R9C",'Mapa final'!$O$80),"")</f>
        <v/>
      </c>
      <c r="T24" s="68" t="str">
        <f>IF(AND('Mapa final'!$Y$81="Alta",'Mapa final'!$AA$81="Menor"),CONCATENATE("R9C",'Mapa final'!$O$81),"")</f>
        <v/>
      </c>
      <c r="U24" s="69" t="str">
        <f>IF(AND('Mapa final'!$Y$82="Alta",'Mapa final'!$AA$82="Menor"),CONCATENATE("R9C",'Mapa final'!$O$82),"")</f>
        <v/>
      </c>
      <c r="V24" s="52" t="str">
        <f>IF(AND('Mapa final'!$Y$77="Alta",'Mapa final'!$AA$77="Moderado"),CONCATENATE("R9C",'Mapa final'!$O$77),"")</f>
        <v/>
      </c>
      <c r="W24" s="53" t="str">
        <f>IF(AND('Mapa final'!$Y$78="Alta",'Mapa final'!$AA$78="Moderado"),CONCATENATE("R9C",'Mapa final'!$O$78),"")</f>
        <v/>
      </c>
      <c r="X24" s="53" t="str">
        <f>IF(AND('Mapa final'!$Y$79="Alta",'Mapa final'!$AA$79="Moderado"),CONCATENATE("R9C",'Mapa final'!$O$79),"")</f>
        <v/>
      </c>
      <c r="Y24" s="53" t="str">
        <f>IF(AND('Mapa final'!$Y$80="Alta",'Mapa final'!$AA$80="Moderado"),CONCATENATE("R9C",'Mapa final'!$O$80),"")</f>
        <v/>
      </c>
      <c r="Z24" s="53" t="str">
        <f>IF(AND('Mapa final'!$Y$81="Alta",'Mapa final'!$AA$81="Moderado"),CONCATENATE("R9C",'Mapa final'!$O$81),"")</f>
        <v/>
      </c>
      <c r="AA24" s="54" t="str">
        <f>IF(AND('Mapa final'!$Y$82="Alta",'Mapa final'!$AA$82="Moderado"),CONCATENATE("R9C",'Mapa final'!$O$82),"")</f>
        <v/>
      </c>
      <c r="AB24" s="52" t="str">
        <f>IF(AND('Mapa final'!$Y$77="Alta",'Mapa final'!$AA$77="Mayor"),CONCATENATE("R9C",'Mapa final'!$O$77),"")</f>
        <v/>
      </c>
      <c r="AC24" s="53" t="str">
        <f>IF(AND('Mapa final'!$Y$78="Alta",'Mapa final'!$AA$78="Mayor"),CONCATENATE("R9C",'Mapa final'!$O$78),"")</f>
        <v/>
      </c>
      <c r="AD24" s="53" t="str">
        <f>IF(AND('Mapa final'!$Y$79="Alta",'Mapa final'!$AA$79="Mayor"),CONCATENATE("R9C",'Mapa final'!$O$79),"")</f>
        <v/>
      </c>
      <c r="AE24" s="53" t="str">
        <f>IF(AND('Mapa final'!$Y$80="Alta",'Mapa final'!$AA$80="Mayor"),CONCATENATE("R9C",'Mapa final'!$O$80),"")</f>
        <v/>
      </c>
      <c r="AF24" s="53" t="str">
        <f>IF(AND('Mapa final'!$Y$81="Alta",'Mapa final'!$AA$81="Mayor"),CONCATENATE("R9C",'Mapa final'!$O$81),"")</f>
        <v/>
      </c>
      <c r="AG24" s="54" t="str">
        <f>IF(AND('Mapa final'!$Y$82="Alta",'Mapa final'!$AA$82="Mayor"),CONCATENATE("R9C",'Mapa final'!$O$82),"")</f>
        <v/>
      </c>
      <c r="AH24" s="55" t="str">
        <f>IF(AND('Mapa final'!$Y$77="Alta",'Mapa final'!$AA$77="Catastrófico"),CONCATENATE("R9C",'Mapa final'!$O$77),"")</f>
        <v/>
      </c>
      <c r="AI24" s="56" t="str">
        <f>IF(AND('Mapa final'!$Y$78="Alta",'Mapa final'!$AA$78="Catastrófico"),CONCATENATE("R9C",'Mapa final'!$O$78),"")</f>
        <v/>
      </c>
      <c r="AJ24" s="56" t="str">
        <f>IF(AND('Mapa final'!$Y$79="Alta",'Mapa final'!$AA$79="Catastrófico"),CONCATENATE("R9C",'Mapa final'!$O$79),"")</f>
        <v/>
      </c>
      <c r="AK24" s="56" t="str">
        <f>IF(AND('Mapa final'!$Y$80="Alta",'Mapa final'!$AA$80="Catastrófico"),CONCATENATE("R9C",'Mapa final'!$O$80),"")</f>
        <v/>
      </c>
      <c r="AL24" s="56" t="str">
        <f>IF(AND('Mapa final'!$Y$81="Alta",'Mapa final'!$AA$81="Catastrófico"),CONCATENATE("R9C",'Mapa final'!$O$81),"")</f>
        <v/>
      </c>
      <c r="AM24" s="57" t="str">
        <f>IF(AND('Mapa final'!$Y$82="Alta",'Mapa final'!$AA$82="Catastrófico"),CONCATENATE("R9C",'Mapa final'!$O$82),"")</f>
        <v/>
      </c>
      <c r="AN24" s="83"/>
      <c r="AO24" s="476"/>
      <c r="AP24" s="477"/>
      <c r="AQ24" s="477"/>
      <c r="AR24" s="477"/>
      <c r="AS24" s="477"/>
      <c r="AT24" s="47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25"/>
      <c r="C25" s="425"/>
      <c r="D25" s="426"/>
      <c r="E25" s="469"/>
      <c r="F25" s="470"/>
      <c r="G25" s="470"/>
      <c r="H25" s="470"/>
      <c r="I25" s="470"/>
      <c r="J25" s="70" t="str">
        <f>IF(AND('Mapa final'!$Y$83="Alta",'Mapa final'!$AA$83="Leve"),CONCATENATE("R10C",'Mapa final'!$O$83),"")</f>
        <v/>
      </c>
      <c r="K25" s="71" t="str">
        <f>IF(AND('Mapa final'!$Y$84="Alta",'Mapa final'!$AA$84="Leve"),CONCATENATE("R10C",'Mapa final'!$O$84),"")</f>
        <v/>
      </c>
      <c r="L25" s="71" t="str">
        <f>IF(AND('Mapa final'!$Y$85="Alta",'Mapa final'!$AA$85="Leve"),CONCATENATE("R10C",'Mapa final'!$O$85),"")</f>
        <v/>
      </c>
      <c r="M25" s="71" t="str">
        <f>IF(AND('Mapa final'!$Y$86="Alta",'Mapa final'!$AA$86="Leve"),CONCATENATE("R10C",'Mapa final'!$O$86),"")</f>
        <v/>
      </c>
      <c r="N25" s="71" t="str">
        <f>IF(AND('Mapa final'!$Y$87="Alta",'Mapa final'!$AA$87="Leve"),CONCATENATE("R10C",'Mapa final'!$O$87),"")</f>
        <v/>
      </c>
      <c r="O25" s="72" t="str">
        <f>IF(AND('Mapa final'!$Y$88="Alta",'Mapa final'!$AA$88="Leve"),CONCATENATE("R10C",'Mapa final'!$O$88),"")</f>
        <v/>
      </c>
      <c r="P25" s="70" t="str">
        <f>IF(AND('Mapa final'!$Y$83="Alta",'Mapa final'!$AA$83="Menor"),CONCATENATE("R10C",'Mapa final'!$O$83),"")</f>
        <v/>
      </c>
      <c r="Q25" s="71" t="str">
        <f>IF(AND('Mapa final'!$Y$84="Alta",'Mapa final'!$AA$84="Menor"),CONCATENATE("R10C",'Mapa final'!$O$84),"")</f>
        <v/>
      </c>
      <c r="R25" s="71" t="str">
        <f>IF(AND('Mapa final'!$Y$85="Alta",'Mapa final'!$AA$85="Menor"),CONCATENATE("R10C",'Mapa final'!$O$85),"")</f>
        <v/>
      </c>
      <c r="S25" s="71" t="str">
        <f>IF(AND('Mapa final'!$Y$86="Alta",'Mapa final'!$AA$86="Menor"),CONCATENATE("R10C",'Mapa final'!$O$86),"")</f>
        <v/>
      </c>
      <c r="T25" s="71" t="str">
        <f>IF(AND('Mapa final'!$Y$87="Alta",'Mapa final'!$AA$87="Menor"),CONCATENATE("R10C",'Mapa final'!$O$87),"")</f>
        <v/>
      </c>
      <c r="U25" s="72" t="str">
        <f>IF(AND('Mapa final'!$Y$88="Alta",'Mapa final'!$AA$88="Menor"),CONCATENATE("R10C",'Mapa final'!$O$88),"")</f>
        <v/>
      </c>
      <c r="V25" s="58" t="str">
        <f>IF(AND('Mapa final'!$Y$83="Alta",'Mapa final'!$AA$83="Moderado"),CONCATENATE("R10C",'Mapa final'!$O$83),"")</f>
        <v/>
      </c>
      <c r="W25" s="59" t="str">
        <f>IF(AND('Mapa final'!$Y$84="Alta",'Mapa final'!$AA$84="Moderado"),CONCATENATE("R10C",'Mapa final'!$O$84),"")</f>
        <v/>
      </c>
      <c r="X25" s="59" t="str">
        <f>IF(AND('Mapa final'!$Y$85="Alta",'Mapa final'!$AA$85="Moderado"),CONCATENATE("R10C",'Mapa final'!$O$85),"")</f>
        <v/>
      </c>
      <c r="Y25" s="59" t="str">
        <f>IF(AND('Mapa final'!$Y$86="Alta",'Mapa final'!$AA$86="Moderado"),CONCATENATE("R10C",'Mapa final'!$O$86),"")</f>
        <v/>
      </c>
      <c r="Z25" s="59" t="str">
        <f>IF(AND('Mapa final'!$Y$87="Alta",'Mapa final'!$AA$87="Moderado"),CONCATENATE("R10C",'Mapa final'!$O$87),"")</f>
        <v/>
      </c>
      <c r="AA25" s="60" t="str">
        <f>IF(AND('Mapa final'!$Y$88="Alta",'Mapa final'!$AA$88="Moderado"),CONCATENATE("R10C",'Mapa final'!$O$88),"")</f>
        <v/>
      </c>
      <c r="AB25" s="58" t="str">
        <f>IF(AND('Mapa final'!$Y$83="Alta",'Mapa final'!$AA$83="Mayor"),CONCATENATE("R10C",'Mapa final'!$O$83),"")</f>
        <v/>
      </c>
      <c r="AC25" s="59" t="str">
        <f>IF(AND('Mapa final'!$Y$84="Alta",'Mapa final'!$AA$84="Mayor"),CONCATENATE("R10C",'Mapa final'!$O$84),"")</f>
        <v/>
      </c>
      <c r="AD25" s="59" t="str">
        <f>IF(AND('Mapa final'!$Y$85="Alta",'Mapa final'!$AA$85="Mayor"),CONCATENATE("R10C",'Mapa final'!$O$85),"")</f>
        <v/>
      </c>
      <c r="AE25" s="59" t="str">
        <f>IF(AND('Mapa final'!$Y$86="Alta",'Mapa final'!$AA$86="Mayor"),CONCATENATE("R10C",'Mapa final'!$O$86),"")</f>
        <v/>
      </c>
      <c r="AF25" s="59" t="str">
        <f>IF(AND('Mapa final'!$Y$87="Alta",'Mapa final'!$AA$87="Mayor"),CONCATENATE("R10C",'Mapa final'!$O$87),"")</f>
        <v/>
      </c>
      <c r="AG25" s="60" t="str">
        <f>IF(AND('Mapa final'!$Y$88="Alta",'Mapa final'!$AA$88="Mayor"),CONCATENATE("R10C",'Mapa final'!$O$88),"")</f>
        <v/>
      </c>
      <c r="AH25" s="61" t="str">
        <f>IF(AND('Mapa final'!$Y$83="Alta",'Mapa final'!$AA$83="Catastrófico"),CONCATENATE("R10C",'Mapa final'!$O$83),"")</f>
        <v/>
      </c>
      <c r="AI25" s="62" t="str">
        <f>IF(AND('Mapa final'!$Y$84="Alta",'Mapa final'!$AA$84="Catastrófico"),CONCATENATE("R10C",'Mapa final'!$O$84),"")</f>
        <v/>
      </c>
      <c r="AJ25" s="62" t="str">
        <f>IF(AND('Mapa final'!$Y$85="Alta",'Mapa final'!$AA$85="Catastrófico"),CONCATENATE("R10C",'Mapa final'!$O$85),"")</f>
        <v/>
      </c>
      <c r="AK25" s="62" t="str">
        <f>IF(AND('Mapa final'!$Y$86="Alta",'Mapa final'!$AA$86="Catastrófico"),CONCATENATE("R10C",'Mapa final'!$O$86),"")</f>
        <v/>
      </c>
      <c r="AL25" s="62" t="str">
        <f>IF(AND('Mapa final'!$Y$87="Alta",'Mapa final'!$AA$87="Catastrófico"),CONCATENATE("R10C",'Mapa final'!$O$87),"")</f>
        <v/>
      </c>
      <c r="AM25" s="63" t="str">
        <f>IF(AND('Mapa final'!$Y$88="Alta",'Mapa final'!$AA$88="Catastrófico"),CONCATENATE("R10C",'Mapa final'!$O$88),"")</f>
        <v/>
      </c>
      <c r="AN25" s="83"/>
      <c r="AO25" s="479"/>
      <c r="AP25" s="480"/>
      <c r="AQ25" s="480"/>
      <c r="AR25" s="480"/>
      <c r="AS25" s="480"/>
      <c r="AT25" s="48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25"/>
      <c r="C26" s="425"/>
      <c r="D26" s="426"/>
      <c r="E26" s="463" t="s">
        <v>96</v>
      </c>
      <c r="F26" s="464"/>
      <c r="G26" s="464"/>
      <c r="H26" s="464"/>
      <c r="I26" s="465"/>
      <c r="J26" s="64" t="str">
        <f>IF(AND('Mapa final'!$Y$29="Media",'Mapa final'!$AA$29="Leve"),CONCATENATE("R1C",'Mapa final'!$O$29),"")</f>
        <v/>
      </c>
      <c r="K26" s="65" t="str">
        <f>IF(AND('Mapa final'!$Y$30="Media",'Mapa final'!$AA$30="Leve"),CONCATENATE("R1C",'Mapa final'!$O$30),"")</f>
        <v/>
      </c>
      <c r="L26" s="65" t="str">
        <f>IF(AND('Mapa final'!$Y$31="Media",'Mapa final'!$AA$31="Leve"),CONCATENATE("R1C",'Mapa final'!$O$31),"")</f>
        <v/>
      </c>
      <c r="M26" s="65" t="str">
        <f>IF(AND('Mapa final'!$Y$32="Media",'Mapa final'!$AA$32="Leve"),CONCATENATE("R1C",'Mapa final'!$O$32),"")</f>
        <v/>
      </c>
      <c r="N26" s="65" t="str">
        <f>IF(AND('Mapa final'!$Y$33="Media",'Mapa final'!$AA$33="Leve"),CONCATENATE("R1C",'Mapa final'!$O$33),"")</f>
        <v/>
      </c>
      <c r="O26" s="66" t="str">
        <f>IF(AND('Mapa final'!$Y$34="Media",'Mapa final'!$AA$34="Leve"),CONCATENATE("R1C",'Mapa final'!$O$34),"")</f>
        <v/>
      </c>
      <c r="P26" s="64" t="str">
        <f>IF(AND('Mapa final'!$Y$29="Media",'Mapa final'!$AA$29="Menor"),CONCATENATE("R1C",'Mapa final'!$O$29),"")</f>
        <v/>
      </c>
      <c r="Q26" s="65" t="str">
        <f>IF(AND('Mapa final'!$Y$30="Media",'Mapa final'!$AA$30="Menor"),CONCATENATE("R1C",'Mapa final'!$O$30),"")</f>
        <v/>
      </c>
      <c r="R26" s="65" t="str">
        <f>IF(AND('Mapa final'!$Y$31="Media",'Mapa final'!$AA$31="Menor"),CONCATENATE("R1C",'Mapa final'!$O$31),"")</f>
        <v/>
      </c>
      <c r="S26" s="65" t="str">
        <f>IF(AND('Mapa final'!$Y$32="Media",'Mapa final'!$AA$32="Menor"),CONCATENATE("R1C",'Mapa final'!$O$32),"")</f>
        <v/>
      </c>
      <c r="T26" s="65" t="str">
        <f>IF(AND('Mapa final'!$Y$33="Media",'Mapa final'!$AA$33="Menor"),CONCATENATE("R1C",'Mapa final'!$O$33),"")</f>
        <v/>
      </c>
      <c r="U26" s="66" t="str">
        <f>IF(AND('Mapa final'!$Y$34="Media",'Mapa final'!$AA$34="Menor"),CONCATENATE("R1C",'Mapa final'!$O$34),"")</f>
        <v/>
      </c>
      <c r="V26" s="64" t="str">
        <f>IF(AND('Mapa final'!$Y$29="Media",'Mapa final'!$AA$29="Moderado"),CONCATENATE("R1C",'Mapa final'!$O$29),"")</f>
        <v/>
      </c>
      <c r="W26" s="65" t="str">
        <f>IF(AND('Mapa final'!$Y$30="Media",'Mapa final'!$AA$30="Moderado"),CONCATENATE("R1C",'Mapa final'!$O$30),"")</f>
        <v>R1C2</v>
      </c>
      <c r="X26" s="65" t="str">
        <f>IF(AND('Mapa final'!$Y$31="Media",'Mapa final'!$AA$31="Moderado"),CONCATENATE("R1C",'Mapa final'!$O$31),"")</f>
        <v/>
      </c>
      <c r="Y26" s="65" t="str">
        <f>IF(AND('Mapa final'!$Y$32="Media",'Mapa final'!$AA$32="Moderado"),CONCATENATE("R1C",'Mapa final'!$O$32),"")</f>
        <v/>
      </c>
      <c r="Z26" s="65" t="str">
        <f>IF(AND('Mapa final'!$Y$33="Media",'Mapa final'!$AA$33="Moderado"),CONCATENATE("R1C",'Mapa final'!$O$33),"")</f>
        <v/>
      </c>
      <c r="AA26" s="66" t="str">
        <f>IF(AND('Mapa final'!$Y$34="Media",'Mapa final'!$AA$34="Moderado"),CONCATENATE("R1C",'Mapa final'!$O$34),"")</f>
        <v/>
      </c>
      <c r="AB26" s="46" t="str">
        <f>IF(AND('Mapa final'!$Y$29="Media",'Mapa final'!$AA$29="Mayor"),CONCATENATE("R1C",'Mapa final'!$O$29),"")</f>
        <v>R1C1</v>
      </c>
      <c r="AC26" s="47" t="str">
        <f>IF(AND('Mapa final'!$Y$30="Media",'Mapa final'!$AA$30="Mayor"),CONCATENATE("R1C",'Mapa final'!$O$30),"")</f>
        <v/>
      </c>
      <c r="AD26" s="47" t="str">
        <f>IF(AND('Mapa final'!$Y$31="Media",'Mapa final'!$AA$31="Mayor"),CONCATENATE("R1C",'Mapa final'!$O$31),"")</f>
        <v/>
      </c>
      <c r="AE26" s="47" t="str">
        <f>IF(AND('Mapa final'!$Y$32="Media",'Mapa final'!$AA$32="Mayor"),CONCATENATE("R1C",'Mapa final'!$O$32),"")</f>
        <v/>
      </c>
      <c r="AF26" s="47" t="str">
        <f>IF(AND('Mapa final'!$Y$33="Media",'Mapa final'!$AA$33="Mayor"),CONCATENATE("R1C",'Mapa final'!$O$33),"")</f>
        <v/>
      </c>
      <c r="AG26" s="48" t="str">
        <f>IF(AND('Mapa final'!$Y$34="Media",'Mapa final'!$AA$34="Mayor"),CONCATENATE("R1C",'Mapa final'!$O$34),"")</f>
        <v/>
      </c>
      <c r="AH26" s="49" t="str">
        <f>IF(AND('Mapa final'!$Y$29="Media",'Mapa final'!$AA$29="Catastrófico"),CONCATENATE("R1C",'Mapa final'!$O$29),"")</f>
        <v/>
      </c>
      <c r="AI26" s="50" t="str">
        <f>IF(AND('Mapa final'!$Y$30="Media",'Mapa final'!$AA$30="Catastrófico"),CONCATENATE("R1C",'Mapa final'!$O$30),"")</f>
        <v/>
      </c>
      <c r="AJ26" s="50" t="str">
        <f>IF(AND('Mapa final'!$Y$31="Media",'Mapa final'!$AA$31="Catastrófico"),CONCATENATE("R1C",'Mapa final'!$O$31),"")</f>
        <v/>
      </c>
      <c r="AK26" s="50" t="str">
        <f>IF(AND('Mapa final'!$Y$32="Media",'Mapa final'!$AA$32="Catastrófico"),CONCATENATE("R1C",'Mapa final'!$O$32),"")</f>
        <v/>
      </c>
      <c r="AL26" s="50" t="str">
        <f>IF(AND('Mapa final'!$Y$33="Media",'Mapa final'!$AA$33="Catastrófico"),CONCATENATE("R1C",'Mapa final'!$O$33),"")</f>
        <v/>
      </c>
      <c r="AM26" s="51" t="str">
        <f>IF(AND('Mapa final'!$Y$34="Media",'Mapa final'!$AA$34="Catastrófico"),CONCATENATE("R1C",'Mapa final'!$O$34),"")</f>
        <v/>
      </c>
      <c r="AN26" s="83"/>
      <c r="AO26" s="503" t="s">
        <v>97</v>
      </c>
      <c r="AP26" s="504"/>
      <c r="AQ26" s="504"/>
      <c r="AR26" s="504"/>
      <c r="AS26" s="504"/>
      <c r="AT26" s="50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25"/>
      <c r="C27" s="425"/>
      <c r="D27" s="426"/>
      <c r="E27" s="482"/>
      <c r="F27" s="467"/>
      <c r="G27" s="467"/>
      <c r="H27" s="467"/>
      <c r="I27" s="468"/>
      <c r="J27" s="67" t="str">
        <f>IF(AND('Mapa final'!$Y$35="Media",'Mapa final'!$AA$35="Leve"),CONCATENATE("R2C",'Mapa final'!$O$35),"")</f>
        <v/>
      </c>
      <c r="K27" s="68" t="str">
        <f>IF(AND('Mapa final'!$Y$36="Media",'Mapa final'!$AA$36="Leve"),CONCATENATE("R2C",'Mapa final'!$O$36),"")</f>
        <v/>
      </c>
      <c r="L27" s="68" t="str">
        <f>IF(AND('Mapa final'!$Y$37="Media",'Mapa final'!$AA$37="Leve"),CONCATENATE("R2C",'Mapa final'!$O$37),"")</f>
        <v/>
      </c>
      <c r="M27" s="68" t="str">
        <f>IF(AND('Mapa final'!$Y$38="Media",'Mapa final'!$AA$38="Leve"),CONCATENATE("R2C",'Mapa final'!$O$38),"")</f>
        <v/>
      </c>
      <c r="N27" s="68" t="str">
        <f>IF(AND('Mapa final'!$Y$39="Media",'Mapa final'!$AA$39="Leve"),CONCATENATE("R2C",'Mapa final'!$O$39),"")</f>
        <v/>
      </c>
      <c r="O27" s="69" t="str">
        <f>IF(AND('Mapa final'!$Y$40="Media",'Mapa final'!$AA$40="Leve"),CONCATENATE("R2C",'Mapa final'!$O$40),"")</f>
        <v/>
      </c>
      <c r="P27" s="67" t="str">
        <f>IF(AND('Mapa final'!$Y$35="Media",'Mapa final'!$AA$35="Menor"),CONCATENATE("R2C",'Mapa final'!$O$35),"")</f>
        <v/>
      </c>
      <c r="Q27" s="68" t="str">
        <f>IF(AND('Mapa final'!$Y$36="Media",'Mapa final'!$AA$36="Menor"),CONCATENATE("R2C",'Mapa final'!$O$36),"")</f>
        <v/>
      </c>
      <c r="R27" s="68" t="str">
        <f>IF(AND('Mapa final'!$Y$37="Media",'Mapa final'!$AA$37="Menor"),CONCATENATE("R2C",'Mapa final'!$O$37),"")</f>
        <v/>
      </c>
      <c r="S27" s="68" t="str">
        <f>IF(AND('Mapa final'!$Y$38="Media",'Mapa final'!$AA$38="Menor"),CONCATENATE("R2C",'Mapa final'!$O$38),"")</f>
        <v/>
      </c>
      <c r="T27" s="68" t="str">
        <f>IF(AND('Mapa final'!$Y$39="Media",'Mapa final'!$AA$39="Menor"),CONCATENATE("R2C",'Mapa final'!$O$39),"")</f>
        <v/>
      </c>
      <c r="U27" s="69" t="str">
        <f>IF(AND('Mapa final'!$Y$40="Media",'Mapa final'!$AA$40="Menor"),CONCATENATE("R2C",'Mapa final'!$O$40),"")</f>
        <v/>
      </c>
      <c r="V27" s="67" t="str">
        <f>IF(AND('Mapa final'!$Y$35="Media",'Mapa final'!$AA$35="Moderado"),CONCATENATE("R2C",'Mapa final'!$O$35),"")</f>
        <v>R2C1</v>
      </c>
      <c r="W27" s="68" t="str">
        <f>IF(AND('Mapa final'!$Y$36="Media",'Mapa final'!$AA$36="Moderado"),CONCATENATE("R2C",'Mapa final'!$O$36),"")</f>
        <v/>
      </c>
      <c r="X27" s="68" t="str">
        <f>IF(AND('Mapa final'!$Y$37="Media",'Mapa final'!$AA$37="Moderado"),CONCATENATE("R2C",'Mapa final'!$O$37),"")</f>
        <v/>
      </c>
      <c r="Y27" s="68" t="str">
        <f>IF(AND('Mapa final'!$Y$38="Media",'Mapa final'!$AA$38="Moderado"),CONCATENATE("R2C",'Mapa final'!$O$38),"")</f>
        <v/>
      </c>
      <c r="Z27" s="68" t="str">
        <f>IF(AND('Mapa final'!$Y$39="Media",'Mapa final'!$AA$39="Moderado"),CONCATENATE("R2C",'Mapa final'!$O$39),"")</f>
        <v/>
      </c>
      <c r="AA27" s="69" t="str">
        <f>IF(AND('Mapa final'!$Y$40="Media",'Mapa final'!$AA$40="Moderado"),CONCATENATE("R2C",'Mapa final'!$O$40),"")</f>
        <v/>
      </c>
      <c r="AB27" s="52" t="str">
        <f>IF(AND('Mapa final'!$Y$35="Media",'Mapa final'!$AA$35="Mayor"),CONCATENATE("R2C",'Mapa final'!$O$35),"")</f>
        <v/>
      </c>
      <c r="AC27" s="53" t="str">
        <f>IF(AND('Mapa final'!$Y$36="Media",'Mapa final'!$AA$36="Mayor"),CONCATENATE("R2C",'Mapa final'!$O$36),"")</f>
        <v/>
      </c>
      <c r="AD27" s="53" t="str">
        <f>IF(AND('Mapa final'!$Y$37="Media",'Mapa final'!$AA$37="Mayor"),CONCATENATE("R2C",'Mapa final'!$O$37),"")</f>
        <v/>
      </c>
      <c r="AE27" s="53" t="str">
        <f>IF(AND('Mapa final'!$Y$38="Media",'Mapa final'!$AA$38="Mayor"),CONCATENATE("R2C",'Mapa final'!$O$38),"")</f>
        <v/>
      </c>
      <c r="AF27" s="53" t="str">
        <f>IF(AND('Mapa final'!$Y$39="Media",'Mapa final'!$AA$39="Mayor"),CONCATENATE("R2C",'Mapa final'!$O$39),"")</f>
        <v/>
      </c>
      <c r="AG27" s="54" t="str">
        <f>IF(AND('Mapa final'!$Y$40="Media",'Mapa final'!$AA$40="Mayor"),CONCATENATE("R2C",'Mapa final'!$O$40),"")</f>
        <v/>
      </c>
      <c r="AH27" s="55" t="str">
        <f>IF(AND('Mapa final'!$Y$35="Media",'Mapa final'!$AA$35="Catastrófico"),CONCATENATE("R2C",'Mapa final'!$O$35),"")</f>
        <v/>
      </c>
      <c r="AI27" s="56" t="str">
        <f>IF(AND('Mapa final'!$Y$36="Media",'Mapa final'!$AA$36="Catastrófico"),CONCATENATE("R2C",'Mapa final'!$O$36),"")</f>
        <v/>
      </c>
      <c r="AJ27" s="56" t="str">
        <f>IF(AND('Mapa final'!$Y$37="Media",'Mapa final'!$AA$37="Catastrófico"),CONCATENATE("R2C",'Mapa final'!$O$37),"")</f>
        <v/>
      </c>
      <c r="AK27" s="56" t="str">
        <f>IF(AND('Mapa final'!$Y$38="Media",'Mapa final'!$AA$38="Catastrófico"),CONCATENATE("R2C",'Mapa final'!$O$38),"")</f>
        <v/>
      </c>
      <c r="AL27" s="56" t="str">
        <f>IF(AND('Mapa final'!$Y$39="Media",'Mapa final'!$AA$39="Catastrófico"),CONCATENATE("R2C",'Mapa final'!$O$39),"")</f>
        <v/>
      </c>
      <c r="AM27" s="57" t="str">
        <f>IF(AND('Mapa final'!$Y$40="Media",'Mapa final'!$AA$40="Catastrófico"),CONCATENATE("R2C",'Mapa final'!$O$40),"")</f>
        <v/>
      </c>
      <c r="AN27" s="83"/>
      <c r="AO27" s="506"/>
      <c r="AP27" s="507"/>
      <c r="AQ27" s="507"/>
      <c r="AR27" s="507"/>
      <c r="AS27" s="507"/>
      <c r="AT27" s="50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25"/>
      <c r="C28" s="425"/>
      <c r="D28" s="426"/>
      <c r="E28" s="466"/>
      <c r="F28" s="467"/>
      <c r="G28" s="467"/>
      <c r="H28" s="467"/>
      <c r="I28" s="468"/>
      <c r="J28" s="67" t="str">
        <f>IF(AND('Mapa final'!$Y$41="Media",'Mapa final'!$AA$41="Leve"),CONCATENATE("R3C",'Mapa final'!$O$41),"")</f>
        <v/>
      </c>
      <c r="K28" s="68" t="str">
        <f>IF(AND('Mapa final'!$Y$42="Media",'Mapa final'!$AA$42="Leve"),CONCATENATE("R3C",'Mapa final'!$O$42),"")</f>
        <v/>
      </c>
      <c r="L28" s="68" t="str">
        <f>IF(AND('Mapa final'!$Y$43="Media",'Mapa final'!$AA$43="Leve"),CONCATENATE("R3C",'Mapa final'!$O$43),"")</f>
        <v/>
      </c>
      <c r="M28" s="68" t="str">
        <f>IF(AND('Mapa final'!$Y$44="Media",'Mapa final'!$AA$44="Leve"),CONCATENATE("R3C",'Mapa final'!$O$44),"")</f>
        <v/>
      </c>
      <c r="N28" s="68" t="str">
        <f>IF(AND('Mapa final'!$Y$45="Media",'Mapa final'!$AA$45="Leve"),CONCATENATE("R3C",'Mapa final'!$O$45),"")</f>
        <v/>
      </c>
      <c r="O28" s="69" t="str">
        <f>IF(AND('Mapa final'!$Y$46="Media",'Mapa final'!$AA$46="Leve"),CONCATENATE("R3C",'Mapa final'!$O$46),"")</f>
        <v/>
      </c>
      <c r="P28" s="67" t="str">
        <f>IF(AND('Mapa final'!$Y$41="Media",'Mapa final'!$AA$41="Menor"),CONCATENATE("R3C",'Mapa final'!$O$41),"")</f>
        <v/>
      </c>
      <c r="Q28" s="68" t="str">
        <f>IF(AND('Mapa final'!$Y$42="Media",'Mapa final'!$AA$42="Menor"),CONCATENATE("R3C",'Mapa final'!$O$42),"")</f>
        <v/>
      </c>
      <c r="R28" s="68" t="str">
        <f>IF(AND('Mapa final'!$Y$43="Media",'Mapa final'!$AA$43="Menor"),CONCATENATE("R3C",'Mapa final'!$O$43),"")</f>
        <v/>
      </c>
      <c r="S28" s="68" t="str">
        <f>IF(AND('Mapa final'!$Y$44="Media",'Mapa final'!$AA$44="Menor"),CONCATENATE("R3C",'Mapa final'!$O$44),"")</f>
        <v/>
      </c>
      <c r="T28" s="68" t="str">
        <f>IF(AND('Mapa final'!$Y$45="Media",'Mapa final'!$AA$45="Menor"),CONCATENATE("R3C",'Mapa final'!$O$45),"")</f>
        <v/>
      </c>
      <c r="U28" s="69" t="str">
        <f>IF(AND('Mapa final'!$Y$46="Media",'Mapa final'!$AA$46="Menor"),CONCATENATE("R3C",'Mapa final'!$O$46),"")</f>
        <v/>
      </c>
      <c r="V28" s="67" t="str">
        <f>IF(AND('Mapa final'!$Y$41="Media",'Mapa final'!$AA$41="Moderado"),CONCATENATE("R3C",'Mapa final'!$O$41),"")</f>
        <v/>
      </c>
      <c r="W28" s="68" t="str">
        <f>IF(AND('Mapa final'!$Y$42="Media",'Mapa final'!$AA$42="Moderado"),CONCATENATE("R3C",'Mapa final'!$O$42),"")</f>
        <v/>
      </c>
      <c r="X28" s="68" t="str">
        <f>IF(AND('Mapa final'!$Y$43="Media",'Mapa final'!$AA$43="Moderado"),CONCATENATE("R3C",'Mapa final'!$O$43),"")</f>
        <v/>
      </c>
      <c r="Y28" s="68" t="str">
        <f>IF(AND('Mapa final'!$Y$44="Media",'Mapa final'!$AA$44="Moderado"),CONCATENATE("R3C",'Mapa final'!$O$44),"")</f>
        <v/>
      </c>
      <c r="Z28" s="68" t="str">
        <f>IF(AND('Mapa final'!$Y$45="Media",'Mapa final'!$AA$45="Moderado"),CONCATENATE("R3C",'Mapa final'!$O$45),"")</f>
        <v/>
      </c>
      <c r="AA28" s="69" t="str">
        <f>IF(AND('Mapa final'!$Y$46="Media",'Mapa final'!$AA$46="Moderado"),CONCATENATE("R3C",'Mapa final'!$O$46),"")</f>
        <v/>
      </c>
      <c r="AB28" s="52" t="str">
        <f>IF(AND('Mapa final'!$Y$41="Media",'Mapa final'!$AA$41="Mayor"),CONCATENATE("R3C",'Mapa final'!$O$41),"")</f>
        <v/>
      </c>
      <c r="AC28" s="53" t="str">
        <f>IF(AND('Mapa final'!$Y$42="Media",'Mapa final'!$AA$42="Mayor"),CONCATENATE("R3C",'Mapa final'!$O$42),"")</f>
        <v/>
      </c>
      <c r="AD28" s="53" t="str">
        <f>IF(AND('Mapa final'!$Y$43="Media",'Mapa final'!$AA$43="Mayor"),CONCATENATE("R3C",'Mapa final'!$O$43),"")</f>
        <v/>
      </c>
      <c r="AE28" s="53" t="str">
        <f>IF(AND('Mapa final'!$Y$44="Media",'Mapa final'!$AA$44="Mayor"),CONCATENATE("R3C",'Mapa final'!$O$44),"")</f>
        <v/>
      </c>
      <c r="AF28" s="53" t="str">
        <f>IF(AND('Mapa final'!$Y$45="Media",'Mapa final'!$AA$45="Mayor"),CONCATENATE("R3C",'Mapa final'!$O$45),"")</f>
        <v/>
      </c>
      <c r="AG28" s="54" t="str">
        <f>IF(AND('Mapa final'!$Y$46="Media",'Mapa final'!$AA$46="Mayor"),CONCATENATE("R3C",'Mapa final'!$O$46),"")</f>
        <v/>
      </c>
      <c r="AH28" s="55" t="str">
        <f>IF(AND('Mapa final'!$Y$41="Media",'Mapa final'!$AA$41="Catastrófico"),CONCATENATE("R3C",'Mapa final'!$O$41),"")</f>
        <v/>
      </c>
      <c r="AI28" s="56" t="str">
        <f>IF(AND('Mapa final'!$Y$42="Media",'Mapa final'!$AA$42="Catastrófico"),CONCATENATE("R3C",'Mapa final'!$O$42),"")</f>
        <v/>
      </c>
      <c r="AJ28" s="56" t="str">
        <f>IF(AND('Mapa final'!$Y$43="Media",'Mapa final'!$AA$43="Catastrófico"),CONCATENATE("R3C",'Mapa final'!$O$43),"")</f>
        <v/>
      </c>
      <c r="AK28" s="56" t="str">
        <f>IF(AND('Mapa final'!$Y$44="Media",'Mapa final'!$AA$44="Catastrófico"),CONCATENATE("R3C",'Mapa final'!$O$44),"")</f>
        <v/>
      </c>
      <c r="AL28" s="56" t="str">
        <f>IF(AND('Mapa final'!$Y$45="Media",'Mapa final'!$AA$45="Catastrófico"),CONCATENATE("R3C",'Mapa final'!$O$45),"")</f>
        <v/>
      </c>
      <c r="AM28" s="57" t="str">
        <f>IF(AND('Mapa final'!$Y$46="Media",'Mapa final'!$AA$46="Catastrófico"),CONCATENATE("R3C",'Mapa final'!$O$46),"")</f>
        <v/>
      </c>
      <c r="AN28" s="83"/>
      <c r="AO28" s="506"/>
      <c r="AP28" s="507"/>
      <c r="AQ28" s="507"/>
      <c r="AR28" s="507"/>
      <c r="AS28" s="507"/>
      <c r="AT28" s="50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25"/>
      <c r="C29" s="425"/>
      <c r="D29" s="426"/>
      <c r="E29" s="466"/>
      <c r="F29" s="467"/>
      <c r="G29" s="467"/>
      <c r="H29" s="467"/>
      <c r="I29" s="468"/>
      <c r="J29" s="67" t="str">
        <f>IF(AND('Mapa final'!$Y$47="Media",'Mapa final'!$AA$47="Leve"),CONCATENATE("R4C",'Mapa final'!$O$47),"")</f>
        <v/>
      </c>
      <c r="K29" s="68" t="str">
        <f>IF(AND('Mapa final'!$Y$48="Media",'Mapa final'!$AA$48="Leve"),CONCATENATE("R4C",'Mapa final'!$O$48),"")</f>
        <v/>
      </c>
      <c r="L29" s="68" t="str">
        <f>IF(AND('Mapa final'!$Y$49="Media",'Mapa final'!$AA$49="Leve"),CONCATENATE("R4C",'Mapa final'!$O$49),"")</f>
        <v/>
      </c>
      <c r="M29" s="68" t="str">
        <f>IF(AND('Mapa final'!$Y$50="Media",'Mapa final'!$AA$50="Leve"),CONCATENATE("R4C",'Mapa final'!$O$50),"")</f>
        <v/>
      </c>
      <c r="N29" s="68" t="str">
        <f>IF(AND('Mapa final'!$Y$51="Media",'Mapa final'!$AA$51="Leve"),CONCATENATE("R4C",'Mapa final'!$O$51),"")</f>
        <v/>
      </c>
      <c r="O29" s="69" t="str">
        <f>IF(AND('Mapa final'!$Y$52="Media",'Mapa final'!$AA$52="Leve"),CONCATENATE("R4C",'Mapa final'!$O$52),"")</f>
        <v/>
      </c>
      <c r="P29" s="67" t="str">
        <f>IF(AND('Mapa final'!$Y$47="Media",'Mapa final'!$AA$47="Menor"),CONCATENATE("R4C",'Mapa final'!$O$47),"")</f>
        <v/>
      </c>
      <c r="Q29" s="68" t="str">
        <f>IF(AND('Mapa final'!$Y$48="Media",'Mapa final'!$AA$48="Menor"),CONCATENATE("R4C",'Mapa final'!$O$48),"")</f>
        <v/>
      </c>
      <c r="R29" s="68" t="str">
        <f>IF(AND('Mapa final'!$Y$49="Media",'Mapa final'!$AA$49="Menor"),CONCATENATE("R4C",'Mapa final'!$O$49),"")</f>
        <v/>
      </c>
      <c r="S29" s="68" t="str">
        <f>IF(AND('Mapa final'!$Y$50="Media",'Mapa final'!$AA$50="Menor"),CONCATENATE("R4C",'Mapa final'!$O$50),"")</f>
        <v/>
      </c>
      <c r="T29" s="68" t="str">
        <f>IF(AND('Mapa final'!$Y$51="Media",'Mapa final'!$AA$51="Menor"),CONCATENATE("R4C",'Mapa final'!$O$51),"")</f>
        <v/>
      </c>
      <c r="U29" s="69" t="str">
        <f>IF(AND('Mapa final'!$Y$52="Media",'Mapa final'!$AA$52="Menor"),CONCATENATE("R4C",'Mapa final'!$O$52),"")</f>
        <v/>
      </c>
      <c r="V29" s="67" t="str">
        <f>IF(AND('Mapa final'!$Y$47="Media",'Mapa final'!$AA$47="Moderado"),CONCATENATE("R4C",'Mapa final'!$O$47),"")</f>
        <v/>
      </c>
      <c r="W29" s="68" t="str">
        <f>IF(AND('Mapa final'!$Y$48="Media",'Mapa final'!$AA$48="Moderado"),CONCATENATE("R4C",'Mapa final'!$O$48),"")</f>
        <v/>
      </c>
      <c r="X29" s="68" t="str">
        <f>IF(AND('Mapa final'!$Y$49="Media",'Mapa final'!$AA$49="Moderado"),CONCATENATE("R4C",'Mapa final'!$O$49),"")</f>
        <v/>
      </c>
      <c r="Y29" s="68" t="str">
        <f>IF(AND('Mapa final'!$Y$50="Media",'Mapa final'!$AA$50="Moderado"),CONCATENATE("R4C",'Mapa final'!$O$50),"")</f>
        <v/>
      </c>
      <c r="Z29" s="68" t="str">
        <f>IF(AND('Mapa final'!$Y$51="Media",'Mapa final'!$AA$51="Moderado"),CONCATENATE("R4C",'Mapa final'!$O$51),"")</f>
        <v/>
      </c>
      <c r="AA29" s="69" t="str">
        <f>IF(AND('Mapa final'!$Y$52="Media",'Mapa final'!$AA$52="Moderado"),CONCATENATE("R4C",'Mapa final'!$O$52),"")</f>
        <v/>
      </c>
      <c r="AB29" s="52" t="str">
        <f>IF(AND('Mapa final'!$Y$47="Media",'Mapa final'!$AA$47="Mayor"),CONCATENATE("R4C",'Mapa final'!$O$47),"")</f>
        <v/>
      </c>
      <c r="AC29" s="53" t="str">
        <f>IF(AND('Mapa final'!$Y$48="Media",'Mapa final'!$AA$48="Mayor"),CONCATENATE("R4C",'Mapa final'!$O$48),"")</f>
        <v/>
      </c>
      <c r="AD29" s="53" t="str">
        <f>IF(AND('Mapa final'!$Y$49="Media",'Mapa final'!$AA$49="Mayor"),CONCATENATE("R4C",'Mapa final'!$O$49),"")</f>
        <v/>
      </c>
      <c r="AE29" s="53" t="str">
        <f>IF(AND('Mapa final'!$Y$50="Media",'Mapa final'!$AA$50="Mayor"),CONCATENATE("R4C",'Mapa final'!$O$50),"")</f>
        <v/>
      </c>
      <c r="AF29" s="53" t="str">
        <f>IF(AND('Mapa final'!$Y$51="Media",'Mapa final'!$AA$51="Mayor"),CONCATENATE("R4C",'Mapa final'!$O$51),"")</f>
        <v/>
      </c>
      <c r="AG29" s="54" t="str">
        <f>IF(AND('Mapa final'!$Y$52="Media",'Mapa final'!$AA$52="Mayor"),CONCATENATE("R4C",'Mapa final'!$O$52),"")</f>
        <v/>
      </c>
      <c r="AH29" s="55" t="str">
        <f>IF(AND('Mapa final'!$Y$47="Media",'Mapa final'!$AA$47="Catastrófico"),CONCATENATE("R4C",'Mapa final'!$O$47),"")</f>
        <v/>
      </c>
      <c r="AI29" s="56" t="str">
        <f>IF(AND('Mapa final'!$Y$48="Media",'Mapa final'!$AA$48="Catastrófico"),CONCATENATE("R4C",'Mapa final'!$O$48),"")</f>
        <v/>
      </c>
      <c r="AJ29" s="56" t="str">
        <f>IF(AND('Mapa final'!$Y$49="Media",'Mapa final'!$AA$49="Catastrófico"),CONCATENATE("R4C",'Mapa final'!$O$49),"")</f>
        <v/>
      </c>
      <c r="AK29" s="56" t="str">
        <f>IF(AND('Mapa final'!$Y$50="Media",'Mapa final'!$AA$50="Catastrófico"),CONCATENATE("R4C",'Mapa final'!$O$50),"")</f>
        <v/>
      </c>
      <c r="AL29" s="56" t="str">
        <f>IF(AND('Mapa final'!$Y$51="Media",'Mapa final'!$AA$51="Catastrófico"),CONCATENATE("R4C",'Mapa final'!$O$51),"")</f>
        <v/>
      </c>
      <c r="AM29" s="57" t="str">
        <f>IF(AND('Mapa final'!$Y$52="Media",'Mapa final'!$AA$52="Catastrófico"),CONCATENATE("R4C",'Mapa final'!$O$52),"")</f>
        <v/>
      </c>
      <c r="AN29" s="83"/>
      <c r="AO29" s="506"/>
      <c r="AP29" s="507"/>
      <c r="AQ29" s="507"/>
      <c r="AR29" s="507"/>
      <c r="AS29" s="507"/>
      <c r="AT29" s="50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25"/>
      <c r="C30" s="425"/>
      <c r="D30" s="426"/>
      <c r="E30" s="466"/>
      <c r="F30" s="467"/>
      <c r="G30" s="467"/>
      <c r="H30" s="467"/>
      <c r="I30" s="468"/>
      <c r="J30" s="67" t="str">
        <f>IF(AND('Mapa final'!$Y$53="Media",'Mapa final'!$AA$53="Leve"),CONCATENATE("R5C",'Mapa final'!$O$53),"")</f>
        <v/>
      </c>
      <c r="K30" s="68" t="str">
        <f>IF(AND('Mapa final'!$Y$54="Media",'Mapa final'!$AA$54="Leve"),CONCATENATE("R5C",'Mapa final'!$O$54),"")</f>
        <v/>
      </c>
      <c r="L30" s="68" t="str">
        <f>IF(AND('Mapa final'!$Y$55="Media",'Mapa final'!$AA$55="Leve"),CONCATENATE("R5C",'Mapa final'!$O$55),"")</f>
        <v/>
      </c>
      <c r="M30" s="68" t="str">
        <f>IF(AND('Mapa final'!$Y$56="Media",'Mapa final'!$AA$56="Leve"),CONCATENATE("R5C",'Mapa final'!$O$56),"")</f>
        <v/>
      </c>
      <c r="N30" s="68" t="str">
        <f>IF(AND('Mapa final'!$Y$57="Media",'Mapa final'!$AA$57="Leve"),CONCATENATE("R5C",'Mapa final'!$O$57),"")</f>
        <v/>
      </c>
      <c r="O30" s="69" t="str">
        <f>IF(AND('Mapa final'!$Y$58="Media",'Mapa final'!$AA$58="Leve"),CONCATENATE("R5C",'Mapa final'!$O$58),"")</f>
        <v/>
      </c>
      <c r="P30" s="67" t="str">
        <f>IF(AND('Mapa final'!$Y$53="Media",'Mapa final'!$AA$53="Menor"),CONCATENATE("R5C",'Mapa final'!$O$53),"")</f>
        <v/>
      </c>
      <c r="Q30" s="68" t="str">
        <f>IF(AND('Mapa final'!$Y$54="Media",'Mapa final'!$AA$54="Menor"),CONCATENATE("R5C",'Mapa final'!$O$54),"")</f>
        <v/>
      </c>
      <c r="R30" s="68" t="str">
        <f>IF(AND('Mapa final'!$Y$55="Media",'Mapa final'!$AA$55="Menor"),CONCATENATE("R5C",'Mapa final'!$O$55),"")</f>
        <v/>
      </c>
      <c r="S30" s="68" t="str">
        <f>IF(AND('Mapa final'!$Y$56="Media",'Mapa final'!$AA$56="Menor"),CONCATENATE("R5C",'Mapa final'!$O$56),"")</f>
        <v/>
      </c>
      <c r="T30" s="68" t="str">
        <f>IF(AND('Mapa final'!$Y$57="Media",'Mapa final'!$AA$57="Menor"),CONCATENATE("R5C",'Mapa final'!$O$57),"")</f>
        <v/>
      </c>
      <c r="U30" s="69" t="str">
        <f>IF(AND('Mapa final'!$Y$58="Media",'Mapa final'!$AA$58="Menor"),CONCATENATE("R5C",'Mapa final'!$O$58),"")</f>
        <v/>
      </c>
      <c r="V30" s="67" t="str">
        <f>IF(AND('Mapa final'!$Y$53="Media",'Mapa final'!$AA$53="Moderado"),CONCATENATE("R5C",'Mapa final'!$O$53),"")</f>
        <v/>
      </c>
      <c r="W30" s="68" t="str">
        <f>IF(AND('Mapa final'!$Y$54="Media",'Mapa final'!$AA$54="Moderado"),CONCATENATE("R5C",'Mapa final'!$O$54),"")</f>
        <v/>
      </c>
      <c r="X30" s="68" t="str">
        <f>IF(AND('Mapa final'!$Y$55="Media",'Mapa final'!$AA$55="Moderado"),CONCATENATE("R5C",'Mapa final'!$O$55),"")</f>
        <v/>
      </c>
      <c r="Y30" s="68" t="str">
        <f>IF(AND('Mapa final'!$Y$56="Media",'Mapa final'!$AA$56="Moderado"),CONCATENATE("R5C",'Mapa final'!$O$56),"")</f>
        <v/>
      </c>
      <c r="Z30" s="68" t="str">
        <f>IF(AND('Mapa final'!$Y$57="Media",'Mapa final'!$AA$57="Moderado"),CONCATENATE("R5C",'Mapa final'!$O$57),"")</f>
        <v/>
      </c>
      <c r="AA30" s="69" t="str">
        <f>IF(AND('Mapa final'!$Y$58="Media",'Mapa final'!$AA$58="Moderado"),CONCATENATE("R5C",'Mapa final'!$O$58),"")</f>
        <v/>
      </c>
      <c r="AB30" s="52" t="str">
        <f>IF(AND('Mapa final'!$Y$53="Media",'Mapa final'!$AA$53="Mayor"),CONCATENATE("R5C",'Mapa final'!$O$53),"")</f>
        <v/>
      </c>
      <c r="AC30" s="53" t="str">
        <f>IF(AND('Mapa final'!$Y$54="Media",'Mapa final'!$AA$54="Mayor"),CONCATENATE("R5C",'Mapa final'!$O$54),"")</f>
        <v/>
      </c>
      <c r="AD30" s="53" t="str">
        <f>IF(AND('Mapa final'!$Y$55="Media",'Mapa final'!$AA$55="Mayor"),CONCATENATE("R5C",'Mapa final'!$O$55),"")</f>
        <v/>
      </c>
      <c r="AE30" s="53" t="str">
        <f>IF(AND('Mapa final'!$Y$56="Media",'Mapa final'!$AA$56="Mayor"),CONCATENATE("R5C",'Mapa final'!$O$56),"")</f>
        <v/>
      </c>
      <c r="AF30" s="53" t="str">
        <f>IF(AND('Mapa final'!$Y$57="Media",'Mapa final'!$AA$57="Mayor"),CONCATENATE("R5C",'Mapa final'!$O$57),"")</f>
        <v/>
      </c>
      <c r="AG30" s="54" t="str">
        <f>IF(AND('Mapa final'!$Y$58="Media",'Mapa final'!$AA$58="Mayor"),CONCATENATE("R5C",'Mapa final'!$O$58),"")</f>
        <v/>
      </c>
      <c r="AH30" s="55" t="str">
        <f>IF(AND('Mapa final'!$Y$53="Media",'Mapa final'!$AA$53="Catastrófico"),CONCATENATE("R5C",'Mapa final'!$O$53),"")</f>
        <v/>
      </c>
      <c r="AI30" s="56" t="str">
        <f>IF(AND('Mapa final'!$Y$54="Media",'Mapa final'!$AA$54="Catastrófico"),CONCATENATE("R5C",'Mapa final'!$O$54),"")</f>
        <v/>
      </c>
      <c r="AJ30" s="56" t="str">
        <f>IF(AND('Mapa final'!$Y$55="Media",'Mapa final'!$AA$55="Catastrófico"),CONCATENATE("R5C",'Mapa final'!$O$55),"")</f>
        <v/>
      </c>
      <c r="AK30" s="56" t="str">
        <f>IF(AND('Mapa final'!$Y$56="Media",'Mapa final'!$AA$56="Catastrófico"),CONCATENATE("R5C",'Mapa final'!$O$56),"")</f>
        <v/>
      </c>
      <c r="AL30" s="56" t="str">
        <f>IF(AND('Mapa final'!$Y$57="Media",'Mapa final'!$AA$57="Catastrófico"),CONCATENATE("R5C",'Mapa final'!$O$57),"")</f>
        <v/>
      </c>
      <c r="AM30" s="57" t="str">
        <f>IF(AND('Mapa final'!$Y$58="Media",'Mapa final'!$AA$58="Catastrófico"),CONCATENATE("R5C",'Mapa final'!$O$58),"")</f>
        <v/>
      </c>
      <c r="AN30" s="83"/>
      <c r="AO30" s="506"/>
      <c r="AP30" s="507"/>
      <c r="AQ30" s="507"/>
      <c r="AR30" s="507"/>
      <c r="AS30" s="507"/>
      <c r="AT30" s="50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25"/>
      <c r="C31" s="425"/>
      <c r="D31" s="426"/>
      <c r="E31" s="466"/>
      <c r="F31" s="467"/>
      <c r="G31" s="467"/>
      <c r="H31" s="467"/>
      <c r="I31" s="468"/>
      <c r="J31" s="67" t="str">
        <f>IF(AND('Mapa final'!$Y$59="Media",'Mapa final'!$AA$59="Leve"),CONCATENATE("R6C",'Mapa final'!$O$59),"")</f>
        <v/>
      </c>
      <c r="K31" s="68" t="str">
        <f>IF(AND('Mapa final'!$Y$60="Media",'Mapa final'!$AA$60="Leve"),CONCATENATE("R6C",'Mapa final'!$O$60),"")</f>
        <v/>
      </c>
      <c r="L31" s="68" t="str">
        <f>IF(AND('Mapa final'!$Y$61="Media",'Mapa final'!$AA$61="Leve"),CONCATENATE("R6C",'Mapa final'!$O$61),"")</f>
        <v/>
      </c>
      <c r="M31" s="68" t="str">
        <f>IF(AND('Mapa final'!$Y$62="Media",'Mapa final'!$AA$62="Leve"),CONCATENATE("R6C",'Mapa final'!$O$62),"")</f>
        <v/>
      </c>
      <c r="N31" s="68" t="str">
        <f>IF(AND('Mapa final'!$Y$63="Media",'Mapa final'!$AA$63="Leve"),CONCATENATE("R6C",'Mapa final'!$O$63),"")</f>
        <v/>
      </c>
      <c r="O31" s="69" t="str">
        <f>IF(AND('Mapa final'!$Y$64="Media",'Mapa final'!$AA$64="Leve"),CONCATENATE("R6C",'Mapa final'!$O$64),"")</f>
        <v/>
      </c>
      <c r="P31" s="67" t="str">
        <f>IF(AND('Mapa final'!$Y$59="Media",'Mapa final'!$AA$59="Menor"),CONCATENATE("R6C",'Mapa final'!$O$59),"")</f>
        <v/>
      </c>
      <c r="Q31" s="68" t="str">
        <f>IF(AND('Mapa final'!$Y$60="Media",'Mapa final'!$AA$60="Menor"),CONCATENATE("R6C",'Mapa final'!$O$60),"")</f>
        <v/>
      </c>
      <c r="R31" s="68" t="str">
        <f>IF(AND('Mapa final'!$Y$61="Media",'Mapa final'!$AA$61="Menor"),CONCATENATE("R6C",'Mapa final'!$O$61),"")</f>
        <v/>
      </c>
      <c r="S31" s="68" t="str">
        <f>IF(AND('Mapa final'!$Y$62="Media",'Mapa final'!$AA$62="Menor"),CONCATENATE("R6C",'Mapa final'!$O$62),"")</f>
        <v/>
      </c>
      <c r="T31" s="68" t="str">
        <f>IF(AND('Mapa final'!$Y$63="Media",'Mapa final'!$AA$63="Menor"),CONCATENATE("R6C",'Mapa final'!$O$63),"")</f>
        <v/>
      </c>
      <c r="U31" s="69" t="str">
        <f>IF(AND('Mapa final'!$Y$64="Media",'Mapa final'!$AA$64="Menor"),CONCATENATE("R6C",'Mapa final'!$O$64),"")</f>
        <v/>
      </c>
      <c r="V31" s="67" t="str">
        <f>IF(AND('Mapa final'!$Y$59="Media",'Mapa final'!$AA$59="Moderado"),CONCATENATE("R6C",'Mapa final'!$O$59),"")</f>
        <v/>
      </c>
      <c r="W31" s="68" t="str">
        <f>IF(AND('Mapa final'!$Y$60="Media",'Mapa final'!$AA$60="Moderado"),CONCATENATE("R6C",'Mapa final'!$O$60),"")</f>
        <v/>
      </c>
      <c r="X31" s="68" t="str">
        <f>IF(AND('Mapa final'!$Y$61="Media",'Mapa final'!$AA$61="Moderado"),CONCATENATE("R6C",'Mapa final'!$O$61),"")</f>
        <v/>
      </c>
      <c r="Y31" s="68" t="str">
        <f>IF(AND('Mapa final'!$Y$62="Media",'Mapa final'!$AA$62="Moderado"),CONCATENATE("R6C",'Mapa final'!$O$62),"")</f>
        <v/>
      </c>
      <c r="Z31" s="68" t="str">
        <f>IF(AND('Mapa final'!$Y$63="Media",'Mapa final'!$AA$63="Moderado"),CONCATENATE("R6C",'Mapa final'!$O$63),"")</f>
        <v/>
      </c>
      <c r="AA31" s="69" t="str">
        <f>IF(AND('Mapa final'!$Y$64="Media",'Mapa final'!$AA$64="Moderado"),CONCATENATE("R6C",'Mapa final'!$O$64),"")</f>
        <v/>
      </c>
      <c r="AB31" s="52" t="str">
        <f>IF(AND('Mapa final'!$Y$59="Media",'Mapa final'!$AA$59="Mayor"),CONCATENATE("R6C",'Mapa final'!$O$59),"")</f>
        <v/>
      </c>
      <c r="AC31" s="53" t="str">
        <f>IF(AND('Mapa final'!$Y$60="Media",'Mapa final'!$AA$60="Mayor"),CONCATENATE("R6C",'Mapa final'!$O$60),"")</f>
        <v/>
      </c>
      <c r="AD31" s="53" t="str">
        <f>IF(AND('Mapa final'!$Y$61="Media",'Mapa final'!$AA$61="Mayor"),CONCATENATE("R6C",'Mapa final'!$O$61),"")</f>
        <v/>
      </c>
      <c r="AE31" s="53" t="str">
        <f>IF(AND('Mapa final'!$Y$62="Media",'Mapa final'!$AA$62="Mayor"),CONCATENATE("R6C",'Mapa final'!$O$62),"")</f>
        <v/>
      </c>
      <c r="AF31" s="53" t="str">
        <f>IF(AND('Mapa final'!$Y$63="Media",'Mapa final'!$AA$63="Mayor"),CONCATENATE("R6C",'Mapa final'!$O$63),"")</f>
        <v/>
      </c>
      <c r="AG31" s="54" t="str">
        <f>IF(AND('Mapa final'!$Y$64="Media",'Mapa final'!$AA$64="Mayor"),CONCATENATE("R6C",'Mapa final'!$O$64),"")</f>
        <v/>
      </c>
      <c r="AH31" s="55" t="str">
        <f>IF(AND('Mapa final'!$Y$59="Media",'Mapa final'!$AA$59="Catastrófico"),CONCATENATE("R6C",'Mapa final'!$O$59),"")</f>
        <v/>
      </c>
      <c r="AI31" s="56" t="str">
        <f>IF(AND('Mapa final'!$Y$60="Media",'Mapa final'!$AA$60="Catastrófico"),CONCATENATE("R6C",'Mapa final'!$O$60),"")</f>
        <v/>
      </c>
      <c r="AJ31" s="56" t="str">
        <f>IF(AND('Mapa final'!$Y$61="Media",'Mapa final'!$AA$61="Catastrófico"),CONCATENATE("R6C",'Mapa final'!$O$61),"")</f>
        <v/>
      </c>
      <c r="AK31" s="56" t="str">
        <f>IF(AND('Mapa final'!$Y$62="Media",'Mapa final'!$AA$62="Catastrófico"),CONCATENATE("R6C",'Mapa final'!$O$62),"")</f>
        <v/>
      </c>
      <c r="AL31" s="56" t="str">
        <f>IF(AND('Mapa final'!$Y$63="Media",'Mapa final'!$AA$63="Catastrófico"),CONCATENATE("R6C",'Mapa final'!$O$63),"")</f>
        <v/>
      </c>
      <c r="AM31" s="57" t="str">
        <f>IF(AND('Mapa final'!$Y$64="Media",'Mapa final'!$AA$64="Catastrófico"),CONCATENATE("R6C",'Mapa final'!$O$64),"")</f>
        <v/>
      </c>
      <c r="AN31" s="83"/>
      <c r="AO31" s="506"/>
      <c r="AP31" s="507"/>
      <c r="AQ31" s="507"/>
      <c r="AR31" s="507"/>
      <c r="AS31" s="507"/>
      <c r="AT31" s="50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25"/>
      <c r="C32" s="425"/>
      <c r="D32" s="426"/>
      <c r="E32" s="466"/>
      <c r="F32" s="467"/>
      <c r="G32" s="467"/>
      <c r="H32" s="467"/>
      <c r="I32" s="468"/>
      <c r="J32" s="67" t="str">
        <f>IF(AND('Mapa final'!$Y$65="Media",'Mapa final'!$AA$65="Leve"),CONCATENATE("R7C",'Mapa final'!$O$65),"")</f>
        <v/>
      </c>
      <c r="K32" s="68" t="str">
        <f>IF(AND('Mapa final'!$Y$66="Media",'Mapa final'!$AA$66="Leve"),CONCATENATE("R7C",'Mapa final'!$O$66),"")</f>
        <v/>
      </c>
      <c r="L32" s="68" t="str">
        <f>IF(AND('Mapa final'!$Y$67="Media",'Mapa final'!$AA$67="Leve"),CONCATENATE("R7C",'Mapa final'!$O$67),"")</f>
        <v/>
      </c>
      <c r="M32" s="68" t="str">
        <f>IF(AND('Mapa final'!$Y$68="Media",'Mapa final'!$AA$68="Leve"),CONCATENATE("R7C",'Mapa final'!$O$68),"")</f>
        <v/>
      </c>
      <c r="N32" s="68" t="str">
        <f>IF(AND('Mapa final'!$Y$69="Media",'Mapa final'!$AA$69="Leve"),CONCATENATE("R7C",'Mapa final'!$O$69),"")</f>
        <v/>
      </c>
      <c r="O32" s="69" t="str">
        <f>IF(AND('Mapa final'!$Y$70="Media",'Mapa final'!$AA$70="Leve"),CONCATENATE("R7C",'Mapa final'!$O$70),"")</f>
        <v/>
      </c>
      <c r="P32" s="67" t="str">
        <f>IF(AND('Mapa final'!$Y$65="Media",'Mapa final'!$AA$65="Menor"),CONCATENATE("R7C",'Mapa final'!$O$65),"")</f>
        <v/>
      </c>
      <c r="Q32" s="68" t="str">
        <f>IF(AND('Mapa final'!$Y$66="Media",'Mapa final'!$AA$66="Menor"),CONCATENATE("R7C",'Mapa final'!$O$66),"")</f>
        <v/>
      </c>
      <c r="R32" s="68" t="str">
        <f>IF(AND('Mapa final'!$Y$67="Media",'Mapa final'!$AA$67="Menor"),CONCATENATE("R7C",'Mapa final'!$O$67),"")</f>
        <v/>
      </c>
      <c r="S32" s="68" t="str">
        <f>IF(AND('Mapa final'!$Y$68="Media",'Mapa final'!$AA$68="Menor"),CONCATENATE("R7C",'Mapa final'!$O$68),"")</f>
        <v/>
      </c>
      <c r="T32" s="68" t="str">
        <f>IF(AND('Mapa final'!$Y$69="Media",'Mapa final'!$AA$69="Menor"),CONCATENATE("R7C",'Mapa final'!$O$69),"")</f>
        <v/>
      </c>
      <c r="U32" s="69" t="str">
        <f>IF(AND('Mapa final'!$Y$70="Media",'Mapa final'!$AA$70="Menor"),CONCATENATE("R7C",'Mapa final'!$O$70),"")</f>
        <v/>
      </c>
      <c r="V32" s="67" t="str">
        <f>IF(AND('Mapa final'!$Y$65="Media",'Mapa final'!$AA$65="Moderado"),CONCATENATE("R7C",'Mapa final'!$O$65),"")</f>
        <v/>
      </c>
      <c r="W32" s="68" t="str">
        <f>IF(AND('Mapa final'!$Y$66="Media",'Mapa final'!$AA$66="Moderado"),CONCATENATE("R7C",'Mapa final'!$O$66),"")</f>
        <v/>
      </c>
      <c r="X32" s="68" t="str">
        <f>IF(AND('Mapa final'!$Y$67="Media",'Mapa final'!$AA$67="Moderado"),CONCATENATE("R7C",'Mapa final'!$O$67),"")</f>
        <v/>
      </c>
      <c r="Y32" s="68" t="str">
        <f>IF(AND('Mapa final'!$Y$68="Media",'Mapa final'!$AA$68="Moderado"),CONCATENATE("R7C",'Mapa final'!$O$68),"")</f>
        <v/>
      </c>
      <c r="Z32" s="68" t="str">
        <f>IF(AND('Mapa final'!$Y$69="Media",'Mapa final'!$AA$69="Moderado"),CONCATENATE("R7C",'Mapa final'!$O$69),"")</f>
        <v/>
      </c>
      <c r="AA32" s="69" t="str">
        <f>IF(AND('Mapa final'!$Y$70="Media",'Mapa final'!$AA$70="Moderado"),CONCATENATE("R7C",'Mapa final'!$O$70),"")</f>
        <v/>
      </c>
      <c r="AB32" s="52" t="str">
        <f>IF(AND('Mapa final'!$Y$65="Media",'Mapa final'!$AA$65="Mayor"),CONCATENATE("R7C",'Mapa final'!$O$65),"")</f>
        <v/>
      </c>
      <c r="AC32" s="53" t="str">
        <f>IF(AND('Mapa final'!$Y$66="Media",'Mapa final'!$AA$66="Mayor"),CONCATENATE("R7C",'Mapa final'!$O$66),"")</f>
        <v/>
      </c>
      <c r="AD32" s="53" t="str">
        <f>IF(AND('Mapa final'!$Y$67="Media",'Mapa final'!$AA$67="Mayor"),CONCATENATE("R7C",'Mapa final'!$O$67),"")</f>
        <v/>
      </c>
      <c r="AE32" s="53" t="str">
        <f>IF(AND('Mapa final'!$Y$68="Media",'Mapa final'!$AA$68="Mayor"),CONCATENATE("R7C",'Mapa final'!$O$68),"")</f>
        <v/>
      </c>
      <c r="AF32" s="53" t="str">
        <f>IF(AND('Mapa final'!$Y$69="Media",'Mapa final'!$AA$69="Mayor"),CONCATENATE("R7C",'Mapa final'!$O$69),"")</f>
        <v/>
      </c>
      <c r="AG32" s="54" t="str">
        <f>IF(AND('Mapa final'!$Y$70="Media",'Mapa final'!$AA$70="Mayor"),CONCATENATE("R7C",'Mapa final'!$O$70),"")</f>
        <v/>
      </c>
      <c r="AH32" s="55" t="str">
        <f>IF(AND('Mapa final'!$Y$65="Media",'Mapa final'!$AA$65="Catastrófico"),CONCATENATE("R7C",'Mapa final'!$O$65),"")</f>
        <v/>
      </c>
      <c r="AI32" s="56" t="str">
        <f>IF(AND('Mapa final'!$Y$66="Media",'Mapa final'!$AA$66="Catastrófico"),CONCATENATE("R7C",'Mapa final'!$O$66),"")</f>
        <v/>
      </c>
      <c r="AJ32" s="56" t="str">
        <f>IF(AND('Mapa final'!$Y$67="Media",'Mapa final'!$AA$67="Catastrófico"),CONCATENATE("R7C",'Mapa final'!$O$67),"")</f>
        <v/>
      </c>
      <c r="AK32" s="56" t="str">
        <f>IF(AND('Mapa final'!$Y$68="Media",'Mapa final'!$AA$68="Catastrófico"),CONCATENATE("R7C",'Mapa final'!$O$68),"")</f>
        <v/>
      </c>
      <c r="AL32" s="56" t="str">
        <f>IF(AND('Mapa final'!$Y$69="Media",'Mapa final'!$AA$69="Catastrófico"),CONCATENATE("R7C",'Mapa final'!$O$69),"")</f>
        <v/>
      </c>
      <c r="AM32" s="57" t="str">
        <f>IF(AND('Mapa final'!$Y$70="Media",'Mapa final'!$AA$70="Catastrófico"),CONCATENATE("R7C",'Mapa final'!$O$70),"")</f>
        <v/>
      </c>
      <c r="AN32" s="83"/>
      <c r="AO32" s="506"/>
      <c r="AP32" s="507"/>
      <c r="AQ32" s="507"/>
      <c r="AR32" s="507"/>
      <c r="AS32" s="507"/>
      <c r="AT32" s="50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25"/>
      <c r="C33" s="425"/>
      <c r="D33" s="426"/>
      <c r="E33" s="466"/>
      <c r="F33" s="467"/>
      <c r="G33" s="467"/>
      <c r="H33" s="467"/>
      <c r="I33" s="468"/>
      <c r="J33" s="67" t="str">
        <f>IF(AND('Mapa final'!$Y$71="Media",'Mapa final'!$AA$71="Leve"),CONCATENATE("R8C",'Mapa final'!$O$71),"")</f>
        <v/>
      </c>
      <c r="K33" s="68" t="str">
        <f>IF(AND('Mapa final'!$Y$72="Media",'Mapa final'!$AA$72="Leve"),CONCATENATE("R8C",'Mapa final'!$O$72),"")</f>
        <v/>
      </c>
      <c r="L33" s="68" t="str">
        <f>IF(AND('Mapa final'!$Y$73="Media",'Mapa final'!$AA$73="Leve"),CONCATENATE("R8C",'Mapa final'!$O$73),"")</f>
        <v/>
      </c>
      <c r="M33" s="68" t="str">
        <f>IF(AND('Mapa final'!$Y$74="Media",'Mapa final'!$AA$74="Leve"),CONCATENATE("R8C",'Mapa final'!$O$74),"")</f>
        <v/>
      </c>
      <c r="N33" s="68" t="str">
        <f>IF(AND('Mapa final'!$Y$75="Media",'Mapa final'!$AA$75="Leve"),CONCATENATE("R8C",'Mapa final'!$O$75),"")</f>
        <v/>
      </c>
      <c r="O33" s="69" t="str">
        <f>IF(AND('Mapa final'!$Y$76="Media",'Mapa final'!$AA$76="Leve"),CONCATENATE("R8C",'Mapa final'!$O$76),"")</f>
        <v/>
      </c>
      <c r="P33" s="67" t="str">
        <f>IF(AND('Mapa final'!$Y$71="Media",'Mapa final'!$AA$71="Menor"),CONCATENATE("R8C",'Mapa final'!$O$71),"")</f>
        <v/>
      </c>
      <c r="Q33" s="68" t="str">
        <f>IF(AND('Mapa final'!$Y$72="Media",'Mapa final'!$AA$72="Menor"),CONCATENATE("R8C",'Mapa final'!$O$72),"")</f>
        <v/>
      </c>
      <c r="R33" s="68" t="str">
        <f>IF(AND('Mapa final'!$Y$73="Media",'Mapa final'!$AA$73="Menor"),CONCATENATE("R8C",'Mapa final'!$O$73),"")</f>
        <v/>
      </c>
      <c r="S33" s="68" t="str">
        <f>IF(AND('Mapa final'!$Y$74="Media",'Mapa final'!$AA$74="Menor"),CONCATENATE("R8C",'Mapa final'!$O$74),"")</f>
        <v/>
      </c>
      <c r="T33" s="68" t="str">
        <f>IF(AND('Mapa final'!$Y$75="Media",'Mapa final'!$AA$75="Menor"),CONCATENATE("R8C",'Mapa final'!$O$75),"")</f>
        <v/>
      </c>
      <c r="U33" s="69" t="str">
        <f>IF(AND('Mapa final'!$Y$76="Media",'Mapa final'!$AA$76="Menor"),CONCATENATE("R8C",'Mapa final'!$O$76),"")</f>
        <v/>
      </c>
      <c r="V33" s="67" t="str">
        <f>IF(AND('Mapa final'!$Y$71="Media",'Mapa final'!$AA$71="Moderado"),CONCATENATE("R8C",'Mapa final'!$O$71),"")</f>
        <v/>
      </c>
      <c r="W33" s="68" t="str">
        <f>IF(AND('Mapa final'!$Y$72="Media",'Mapa final'!$AA$72="Moderado"),CONCATENATE("R8C",'Mapa final'!$O$72),"")</f>
        <v/>
      </c>
      <c r="X33" s="68" t="str">
        <f>IF(AND('Mapa final'!$Y$73="Media",'Mapa final'!$AA$73="Moderado"),CONCATENATE("R8C",'Mapa final'!$O$73),"")</f>
        <v/>
      </c>
      <c r="Y33" s="68" t="str">
        <f>IF(AND('Mapa final'!$Y$74="Media",'Mapa final'!$AA$74="Moderado"),CONCATENATE("R8C",'Mapa final'!$O$74),"")</f>
        <v/>
      </c>
      <c r="Z33" s="68" t="str">
        <f>IF(AND('Mapa final'!$Y$75="Media",'Mapa final'!$AA$75="Moderado"),CONCATENATE("R8C",'Mapa final'!$O$75),"")</f>
        <v/>
      </c>
      <c r="AA33" s="69" t="str">
        <f>IF(AND('Mapa final'!$Y$76="Media",'Mapa final'!$AA$76="Moderado"),CONCATENATE("R8C",'Mapa final'!$O$76),"")</f>
        <v/>
      </c>
      <c r="AB33" s="52" t="str">
        <f>IF(AND('Mapa final'!$Y$71="Media",'Mapa final'!$AA$71="Mayor"),CONCATENATE("R8C",'Mapa final'!$O$71),"")</f>
        <v/>
      </c>
      <c r="AC33" s="53" t="str">
        <f>IF(AND('Mapa final'!$Y$72="Media",'Mapa final'!$AA$72="Mayor"),CONCATENATE("R8C",'Mapa final'!$O$72),"")</f>
        <v/>
      </c>
      <c r="AD33" s="53" t="str">
        <f>IF(AND('Mapa final'!$Y$73="Media",'Mapa final'!$AA$73="Mayor"),CONCATENATE("R8C",'Mapa final'!$O$73),"")</f>
        <v/>
      </c>
      <c r="AE33" s="53" t="str">
        <f>IF(AND('Mapa final'!$Y$74="Media",'Mapa final'!$AA$74="Mayor"),CONCATENATE("R8C",'Mapa final'!$O$74),"")</f>
        <v/>
      </c>
      <c r="AF33" s="53" t="str">
        <f>IF(AND('Mapa final'!$Y$75="Media",'Mapa final'!$AA$75="Mayor"),CONCATENATE("R8C",'Mapa final'!$O$75),"")</f>
        <v/>
      </c>
      <c r="AG33" s="54" t="str">
        <f>IF(AND('Mapa final'!$Y$76="Media",'Mapa final'!$AA$76="Mayor"),CONCATENATE("R8C",'Mapa final'!$O$76),"")</f>
        <v/>
      </c>
      <c r="AH33" s="55" t="str">
        <f>IF(AND('Mapa final'!$Y$71="Media",'Mapa final'!$AA$71="Catastrófico"),CONCATENATE("R8C",'Mapa final'!$O$71),"")</f>
        <v/>
      </c>
      <c r="AI33" s="56" t="str">
        <f>IF(AND('Mapa final'!$Y$72="Media",'Mapa final'!$AA$72="Catastrófico"),CONCATENATE("R8C",'Mapa final'!$O$72),"")</f>
        <v/>
      </c>
      <c r="AJ33" s="56" t="str">
        <f>IF(AND('Mapa final'!$Y$73="Media",'Mapa final'!$AA$73="Catastrófico"),CONCATENATE("R8C",'Mapa final'!$O$73),"")</f>
        <v/>
      </c>
      <c r="AK33" s="56" t="str">
        <f>IF(AND('Mapa final'!$Y$74="Media",'Mapa final'!$AA$74="Catastrófico"),CONCATENATE("R8C",'Mapa final'!$O$74),"")</f>
        <v/>
      </c>
      <c r="AL33" s="56" t="str">
        <f>IF(AND('Mapa final'!$Y$75="Media",'Mapa final'!$AA$75="Catastrófico"),CONCATENATE("R8C",'Mapa final'!$O$75),"")</f>
        <v/>
      </c>
      <c r="AM33" s="57" t="str">
        <f>IF(AND('Mapa final'!$Y$76="Media",'Mapa final'!$AA$76="Catastrófico"),CONCATENATE("R8C",'Mapa final'!$O$76),"")</f>
        <v/>
      </c>
      <c r="AN33" s="83"/>
      <c r="AO33" s="506"/>
      <c r="AP33" s="507"/>
      <c r="AQ33" s="507"/>
      <c r="AR33" s="507"/>
      <c r="AS33" s="507"/>
      <c r="AT33" s="50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25"/>
      <c r="C34" s="425"/>
      <c r="D34" s="426"/>
      <c r="E34" s="466"/>
      <c r="F34" s="467"/>
      <c r="G34" s="467"/>
      <c r="H34" s="467"/>
      <c r="I34" s="468"/>
      <c r="J34" s="67" t="str">
        <f>IF(AND('Mapa final'!$Y$77="Media",'Mapa final'!$AA$77="Leve"),CONCATENATE("R9C",'Mapa final'!$O$77),"")</f>
        <v/>
      </c>
      <c r="K34" s="68" t="str">
        <f>IF(AND('Mapa final'!$Y$78="Media",'Mapa final'!$AA$78="Leve"),CONCATENATE("R9C",'Mapa final'!$O$78),"")</f>
        <v/>
      </c>
      <c r="L34" s="68" t="str">
        <f>IF(AND('Mapa final'!$Y$79="Media",'Mapa final'!$AA$79="Leve"),CONCATENATE("R9C",'Mapa final'!$O$79),"")</f>
        <v/>
      </c>
      <c r="M34" s="68" t="str">
        <f>IF(AND('Mapa final'!$Y$80="Media",'Mapa final'!$AA$80="Leve"),CONCATENATE("R9C",'Mapa final'!$O$80),"")</f>
        <v/>
      </c>
      <c r="N34" s="68" t="str">
        <f>IF(AND('Mapa final'!$Y$81="Media",'Mapa final'!$AA$81="Leve"),CONCATENATE("R9C",'Mapa final'!$O$81),"")</f>
        <v/>
      </c>
      <c r="O34" s="69" t="str">
        <f>IF(AND('Mapa final'!$Y$82="Media",'Mapa final'!$AA$82="Leve"),CONCATENATE("R9C",'Mapa final'!$O$82),"")</f>
        <v/>
      </c>
      <c r="P34" s="67" t="str">
        <f>IF(AND('Mapa final'!$Y$77="Media",'Mapa final'!$AA$77="Menor"),CONCATENATE("R9C",'Mapa final'!$O$77),"")</f>
        <v/>
      </c>
      <c r="Q34" s="68" t="str">
        <f>IF(AND('Mapa final'!$Y$78="Media",'Mapa final'!$AA$78="Menor"),CONCATENATE("R9C",'Mapa final'!$O$78),"")</f>
        <v/>
      </c>
      <c r="R34" s="68" t="str">
        <f>IF(AND('Mapa final'!$Y$79="Media",'Mapa final'!$AA$79="Menor"),CONCATENATE("R9C",'Mapa final'!$O$79),"")</f>
        <v/>
      </c>
      <c r="S34" s="68" t="str">
        <f>IF(AND('Mapa final'!$Y$80="Media",'Mapa final'!$AA$80="Menor"),CONCATENATE("R9C",'Mapa final'!$O$80),"")</f>
        <v/>
      </c>
      <c r="T34" s="68" t="str">
        <f>IF(AND('Mapa final'!$Y$81="Media",'Mapa final'!$AA$81="Menor"),CONCATENATE("R9C",'Mapa final'!$O$81),"")</f>
        <v/>
      </c>
      <c r="U34" s="69" t="str">
        <f>IF(AND('Mapa final'!$Y$82="Media",'Mapa final'!$AA$82="Menor"),CONCATENATE("R9C",'Mapa final'!$O$82),"")</f>
        <v/>
      </c>
      <c r="V34" s="67" t="str">
        <f>IF(AND('Mapa final'!$Y$77="Media",'Mapa final'!$AA$77="Moderado"),CONCATENATE("R9C",'Mapa final'!$O$77),"")</f>
        <v/>
      </c>
      <c r="W34" s="68" t="str">
        <f>IF(AND('Mapa final'!$Y$78="Media",'Mapa final'!$AA$78="Moderado"),CONCATENATE("R9C",'Mapa final'!$O$78),"")</f>
        <v/>
      </c>
      <c r="X34" s="68" t="str">
        <f>IF(AND('Mapa final'!$Y$79="Media",'Mapa final'!$AA$79="Moderado"),CONCATENATE("R9C",'Mapa final'!$O$79),"")</f>
        <v/>
      </c>
      <c r="Y34" s="68" t="str">
        <f>IF(AND('Mapa final'!$Y$80="Media",'Mapa final'!$AA$80="Moderado"),CONCATENATE("R9C",'Mapa final'!$O$80),"")</f>
        <v/>
      </c>
      <c r="Z34" s="68" t="str">
        <f>IF(AND('Mapa final'!$Y$81="Media",'Mapa final'!$AA$81="Moderado"),CONCATENATE("R9C",'Mapa final'!$O$81),"")</f>
        <v/>
      </c>
      <c r="AA34" s="69" t="str">
        <f>IF(AND('Mapa final'!$Y$82="Media",'Mapa final'!$AA$82="Moderado"),CONCATENATE("R9C",'Mapa final'!$O$82),"")</f>
        <v/>
      </c>
      <c r="AB34" s="52" t="str">
        <f>IF(AND('Mapa final'!$Y$77="Media",'Mapa final'!$AA$77="Mayor"),CONCATENATE("R9C",'Mapa final'!$O$77),"")</f>
        <v/>
      </c>
      <c r="AC34" s="53" t="str">
        <f>IF(AND('Mapa final'!$Y$78="Media",'Mapa final'!$AA$78="Mayor"),CONCATENATE("R9C",'Mapa final'!$O$78),"")</f>
        <v/>
      </c>
      <c r="AD34" s="53" t="str">
        <f>IF(AND('Mapa final'!$Y$79="Media",'Mapa final'!$AA$79="Mayor"),CONCATENATE("R9C",'Mapa final'!$O$79),"")</f>
        <v/>
      </c>
      <c r="AE34" s="53" t="str">
        <f>IF(AND('Mapa final'!$Y$80="Media",'Mapa final'!$AA$80="Mayor"),CONCATENATE("R9C",'Mapa final'!$O$80),"")</f>
        <v/>
      </c>
      <c r="AF34" s="53" t="str">
        <f>IF(AND('Mapa final'!$Y$81="Media",'Mapa final'!$AA$81="Mayor"),CONCATENATE("R9C",'Mapa final'!$O$81),"")</f>
        <v/>
      </c>
      <c r="AG34" s="54" t="str">
        <f>IF(AND('Mapa final'!$Y$82="Media",'Mapa final'!$AA$82="Mayor"),CONCATENATE("R9C",'Mapa final'!$O$82),"")</f>
        <v/>
      </c>
      <c r="AH34" s="55" t="str">
        <f>IF(AND('Mapa final'!$Y$77="Media",'Mapa final'!$AA$77="Catastrófico"),CONCATENATE("R9C",'Mapa final'!$O$77),"")</f>
        <v/>
      </c>
      <c r="AI34" s="56" t="str">
        <f>IF(AND('Mapa final'!$Y$78="Media",'Mapa final'!$AA$78="Catastrófico"),CONCATENATE("R9C",'Mapa final'!$O$78),"")</f>
        <v/>
      </c>
      <c r="AJ34" s="56" t="str">
        <f>IF(AND('Mapa final'!$Y$79="Media",'Mapa final'!$AA$79="Catastrófico"),CONCATENATE("R9C",'Mapa final'!$O$79),"")</f>
        <v/>
      </c>
      <c r="AK34" s="56" t="str">
        <f>IF(AND('Mapa final'!$Y$80="Media",'Mapa final'!$AA$80="Catastrófico"),CONCATENATE("R9C",'Mapa final'!$O$80),"")</f>
        <v/>
      </c>
      <c r="AL34" s="56" t="str">
        <f>IF(AND('Mapa final'!$Y$81="Media",'Mapa final'!$AA$81="Catastrófico"),CONCATENATE("R9C",'Mapa final'!$O$81),"")</f>
        <v/>
      </c>
      <c r="AM34" s="57" t="str">
        <f>IF(AND('Mapa final'!$Y$82="Media",'Mapa final'!$AA$82="Catastrófico"),CONCATENATE("R9C",'Mapa final'!$O$82),"")</f>
        <v/>
      </c>
      <c r="AN34" s="83"/>
      <c r="AO34" s="506"/>
      <c r="AP34" s="507"/>
      <c r="AQ34" s="507"/>
      <c r="AR34" s="507"/>
      <c r="AS34" s="507"/>
      <c r="AT34" s="50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25"/>
      <c r="C35" s="425"/>
      <c r="D35" s="426"/>
      <c r="E35" s="469"/>
      <c r="F35" s="470"/>
      <c r="G35" s="470"/>
      <c r="H35" s="470"/>
      <c r="I35" s="471"/>
      <c r="J35" s="67" t="str">
        <f>IF(AND('Mapa final'!$Y$83="Media",'Mapa final'!$AA$83="Leve"),CONCATENATE("R10C",'Mapa final'!$O$83),"")</f>
        <v/>
      </c>
      <c r="K35" s="68" t="str">
        <f>IF(AND('Mapa final'!$Y$84="Media",'Mapa final'!$AA$84="Leve"),CONCATENATE("R10C",'Mapa final'!$O$84),"")</f>
        <v/>
      </c>
      <c r="L35" s="68" t="str">
        <f>IF(AND('Mapa final'!$Y$85="Media",'Mapa final'!$AA$85="Leve"),CONCATENATE("R10C",'Mapa final'!$O$85),"")</f>
        <v/>
      </c>
      <c r="M35" s="68" t="str">
        <f>IF(AND('Mapa final'!$Y$86="Media",'Mapa final'!$AA$86="Leve"),CONCATENATE("R10C",'Mapa final'!$O$86),"")</f>
        <v/>
      </c>
      <c r="N35" s="68" t="str">
        <f>IF(AND('Mapa final'!$Y$87="Media",'Mapa final'!$AA$87="Leve"),CONCATENATE("R10C",'Mapa final'!$O$87),"")</f>
        <v/>
      </c>
      <c r="O35" s="69" t="str">
        <f>IF(AND('Mapa final'!$Y$88="Media",'Mapa final'!$AA$88="Leve"),CONCATENATE("R10C",'Mapa final'!$O$88),"")</f>
        <v/>
      </c>
      <c r="P35" s="67" t="str">
        <f>IF(AND('Mapa final'!$Y$83="Media",'Mapa final'!$AA$83="Menor"),CONCATENATE("R10C",'Mapa final'!$O$83),"")</f>
        <v/>
      </c>
      <c r="Q35" s="68" t="str">
        <f>IF(AND('Mapa final'!$Y$84="Media",'Mapa final'!$AA$84="Menor"),CONCATENATE("R10C",'Mapa final'!$O$84),"")</f>
        <v/>
      </c>
      <c r="R35" s="68" t="str">
        <f>IF(AND('Mapa final'!$Y$85="Media",'Mapa final'!$AA$85="Menor"),CONCATENATE("R10C",'Mapa final'!$O$85),"")</f>
        <v/>
      </c>
      <c r="S35" s="68" t="str">
        <f>IF(AND('Mapa final'!$Y$86="Media",'Mapa final'!$AA$86="Menor"),CONCATENATE("R10C",'Mapa final'!$O$86),"")</f>
        <v/>
      </c>
      <c r="T35" s="68" t="str">
        <f>IF(AND('Mapa final'!$Y$87="Media",'Mapa final'!$AA$87="Menor"),CONCATENATE("R10C",'Mapa final'!$O$87),"")</f>
        <v/>
      </c>
      <c r="U35" s="69" t="str">
        <f>IF(AND('Mapa final'!$Y$88="Media",'Mapa final'!$AA$88="Menor"),CONCATENATE("R10C",'Mapa final'!$O$88),"")</f>
        <v/>
      </c>
      <c r="V35" s="67" t="str">
        <f>IF(AND('Mapa final'!$Y$83="Media",'Mapa final'!$AA$83="Moderado"),CONCATENATE("R10C",'Mapa final'!$O$83),"")</f>
        <v/>
      </c>
      <c r="W35" s="68" t="str">
        <f>IF(AND('Mapa final'!$Y$84="Media",'Mapa final'!$AA$84="Moderado"),CONCATENATE("R10C",'Mapa final'!$O$84),"")</f>
        <v/>
      </c>
      <c r="X35" s="68" t="str">
        <f>IF(AND('Mapa final'!$Y$85="Media",'Mapa final'!$AA$85="Moderado"),CONCATENATE("R10C",'Mapa final'!$O$85),"")</f>
        <v/>
      </c>
      <c r="Y35" s="68" t="str">
        <f>IF(AND('Mapa final'!$Y$86="Media",'Mapa final'!$AA$86="Moderado"),CONCATENATE("R10C",'Mapa final'!$O$86),"")</f>
        <v/>
      </c>
      <c r="Z35" s="68" t="str">
        <f>IF(AND('Mapa final'!$Y$87="Media",'Mapa final'!$AA$87="Moderado"),CONCATENATE("R10C",'Mapa final'!$O$87),"")</f>
        <v/>
      </c>
      <c r="AA35" s="69" t="str">
        <f>IF(AND('Mapa final'!$Y$88="Media",'Mapa final'!$AA$88="Moderado"),CONCATENATE("R10C",'Mapa final'!$O$88),"")</f>
        <v/>
      </c>
      <c r="AB35" s="58" t="str">
        <f>IF(AND('Mapa final'!$Y$83="Media",'Mapa final'!$AA$83="Mayor"),CONCATENATE("R10C",'Mapa final'!$O$83),"")</f>
        <v/>
      </c>
      <c r="AC35" s="59" t="str">
        <f>IF(AND('Mapa final'!$Y$84="Media",'Mapa final'!$AA$84="Mayor"),CONCATENATE("R10C",'Mapa final'!$O$84),"")</f>
        <v/>
      </c>
      <c r="AD35" s="59" t="str">
        <f>IF(AND('Mapa final'!$Y$85="Media",'Mapa final'!$AA$85="Mayor"),CONCATENATE("R10C",'Mapa final'!$O$85),"")</f>
        <v/>
      </c>
      <c r="AE35" s="59" t="str">
        <f>IF(AND('Mapa final'!$Y$86="Media",'Mapa final'!$AA$86="Mayor"),CONCATENATE("R10C",'Mapa final'!$O$86),"")</f>
        <v/>
      </c>
      <c r="AF35" s="59" t="str">
        <f>IF(AND('Mapa final'!$Y$87="Media",'Mapa final'!$AA$87="Mayor"),CONCATENATE("R10C",'Mapa final'!$O$87),"")</f>
        <v/>
      </c>
      <c r="AG35" s="60" t="str">
        <f>IF(AND('Mapa final'!$Y$88="Media",'Mapa final'!$AA$88="Mayor"),CONCATENATE("R10C",'Mapa final'!$O$88),"")</f>
        <v/>
      </c>
      <c r="AH35" s="61" t="str">
        <f>IF(AND('Mapa final'!$Y$83="Media",'Mapa final'!$AA$83="Catastrófico"),CONCATENATE("R10C",'Mapa final'!$O$83),"")</f>
        <v/>
      </c>
      <c r="AI35" s="62" t="str">
        <f>IF(AND('Mapa final'!$Y$84="Media",'Mapa final'!$AA$84="Catastrófico"),CONCATENATE("R10C",'Mapa final'!$O$84),"")</f>
        <v/>
      </c>
      <c r="AJ35" s="62" t="str">
        <f>IF(AND('Mapa final'!$Y$85="Media",'Mapa final'!$AA$85="Catastrófico"),CONCATENATE("R10C",'Mapa final'!$O$85),"")</f>
        <v/>
      </c>
      <c r="AK35" s="62" t="str">
        <f>IF(AND('Mapa final'!$Y$86="Media",'Mapa final'!$AA$86="Catastrófico"),CONCATENATE("R10C",'Mapa final'!$O$86),"")</f>
        <v/>
      </c>
      <c r="AL35" s="62" t="str">
        <f>IF(AND('Mapa final'!$Y$87="Media",'Mapa final'!$AA$87="Catastrófico"),CONCATENATE("R10C",'Mapa final'!$O$87),"")</f>
        <v/>
      </c>
      <c r="AM35" s="63" t="str">
        <f>IF(AND('Mapa final'!$Y$88="Media",'Mapa final'!$AA$88="Catastrófico"),CONCATENATE("R10C",'Mapa final'!$O$88),"")</f>
        <v/>
      </c>
      <c r="AN35" s="83"/>
      <c r="AO35" s="509"/>
      <c r="AP35" s="510"/>
      <c r="AQ35" s="510"/>
      <c r="AR35" s="510"/>
      <c r="AS35" s="510"/>
      <c r="AT35" s="51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25"/>
      <c r="C36" s="425"/>
      <c r="D36" s="426"/>
      <c r="E36" s="463" t="s">
        <v>98</v>
      </c>
      <c r="F36" s="464"/>
      <c r="G36" s="464"/>
      <c r="H36" s="464"/>
      <c r="I36" s="464"/>
      <c r="J36" s="73" t="str">
        <f>IF(AND('Mapa final'!$Y$29="Baja",'Mapa final'!$AA$29="Leve"),CONCATENATE("R1C",'Mapa final'!$O$29),"")</f>
        <v/>
      </c>
      <c r="K36" s="74" t="str">
        <f>IF(AND('Mapa final'!$Y$30="Baja",'Mapa final'!$AA$30="Leve"),CONCATENATE("R1C",'Mapa final'!$O$30),"")</f>
        <v/>
      </c>
      <c r="L36" s="74" t="str">
        <f>IF(AND('Mapa final'!$Y$31="Baja",'Mapa final'!$AA$31="Leve"),CONCATENATE("R1C",'Mapa final'!$O$31),"")</f>
        <v/>
      </c>
      <c r="M36" s="74" t="str">
        <f>IF(AND('Mapa final'!$Y$32="Baja",'Mapa final'!$AA$32="Leve"),CONCATENATE("R1C",'Mapa final'!$O$32),"")</f>
        <v/>
      </c>
      <c r="N36" s="74" t="str">
        <f>IF(AND('Mapa final'!$Y$33="Baja",'Mapa final'!$AA$33="Leve"),CONCATENATE("R1C",'Mapa final'!$O$33),"")</f>
        <v/>
      </c>
      <c r="O36" s="75" t="str">
        <f>IF(AND('Mapa final'!$Y$34="Baja",'Mapa final'!$AA$34="Leve"),CONCATENATE("R1C",'Mapa final'!$O$34),"")</f>
        <v/>
      </c>
      <c r="P36" s="64" t="str">
        <f>IF(AND('Mapa final'!$Y$29="Baja",'Mapa final'!$AA$29="Menor"),CONCATENATE("R1C",'Mapa final'!$O$29),"")</f>
        <v/>
      </c>
      <c r="Q36" s="65" t="str">
        <f>IF(AND('Mapa final'!$Y$30="Baja",'Mapa final'!$AA$30="Menor"),CONCATENATE("R1C",'Mapa final'!$O$30),"")</f>
        <v/>
      </c>
      <c r="R36" s="65" t="str">
        <f>IF(AND('Mapa final'!$Y$31="Baja",'Mapa final'!$AA$31="Menor"),CONCATENATE("R1C",'Mapa final'!$O$31),"")</f>
        <v/>
      </c>
      <c r="S36" s="65" t="str">
        <f>IF(AND('Mapa final'!$Y$32="Baja",'Mapa final'!$AA$32="Menor"),CONCATENATE("R1C",'Mapa final'!$O$32),"")</f>
        <v/>
      </c>
      <c r="T36" s="65" t="str">
        <f>IF(AND('Mapa final'!$Y$33="Baja",'Mapa final'!$AA$33="Menor"),CONCATENATE("R1C",'Mapa final'!$O$33),"")</f>
        <v/>
      </c>
      <c r="U36" s="66" t="str">
        <f>IF(AND('Mapa final'!$Y$34="Baja",'Mapa final'!$AA$34="Menor"),CONCATENATE("R1C",'Mapa final'!$O$34),"")</f>
        <v/>
      </c>
      <c r="V36" s="64" t="str">
        <f>IF(AND('Mapa final'!$Y$29="Baja",'Mapa final'!$AA$29="Moderado"),CONCATENATE("R1C",'Mapa final'!$O$29),"")</f>
        <v/>
      </c>
      <c r="W36" s="65" t="str">
        <f>IF(AND('Mapa final'!$Y$30="Baja",'Mapa final'!$AA$30="Moderado"),CONCATENATE("R1C",'Mapa final'!$O$30),"")</f>
        <v/>
      </c>
      <c r="X36" s="65" t="str">
        <f>IF(AND('Mapa final'!$Y$31="Baja",'Mapa final'!$AA$31="Moderado"),CONCATENATE("R1C",'Mapa final'!$O$31),"")</f>
        <v/>
      </c>
      <c r="Y36" s="65" t="str">
        <f>IF(AND('Mapa final'!$Y$32="Baja",'Mapa final'!$AA$32="Moderado"),CONCATENATE("R1C",'Mapa final'!$O$32),"")</f>
        <v/>
      </c>
      <c r="Z36" s="65" t="str">
        <f>IF(AND('Mapa final'!$Y$33="Baja",'Mapa final'!$AA$33="Moderado"),CONCATENATE("R1C",'Mapa final'!$O$33),"")</f>
        <v/>
      </c>
      <c r="AA36" s="66" t="str">
        <f>IF(AND('Mapa final'!$Y$34="Baja",'Mapa final'!$AA$34="Moderado"),CONCATENATE("R1C",'Mapa final'!$O$34),"")</f>
        <v/>
      </c>
      <c r="AB36" s="46" t="str">
        <f>IF(AND('Mapa final'!$Y$29="Baja",'Mapa final'!$AA$29="Mayor"),CONCATENATE("R1C",'Mapa final'!$O$29),"")</f>
        <v/>
      </c>
      <c r="AC36" s="47" t="str">
        <f>IF(AND('Mapa final'!$Y$30="Baja",'Mapa final'!$AA$30="Mayor"),CONCATENATE("R1C",'Mapa final'!$O$30),"")</f>
        <v/>
      </c>
      <c r="AD36" s="47" t="str">
        <f>IF(AND('Mapa final'!$Y$31="Baja",'Mapa final'!$AA$31="Mayor"),CONCATENATE("R1C",'Mapa final'!$O$31),"")</f>
        <v/>
      </c>
      <c r="AE36" s="47" t="str">
        <f>IF(AND('Mapa final'!$Y$32="Baja",'Mapa final'!$AA$32="Mayor"),CONCATENATE("R1C",'Mapa final'!$O$32),"")</f>
        <v/>
      </c>
      <c r="AF36" s="47" t="str">
        <f>IF(AND('Mapa final'!$Y$33="Baja",'Mapa final'!$AA$33="Mayor"),CONCATENATE("R1C",'Mapa final'!$O$33),"")</f>
        <v/>
      </c>
      <c r="AG36" s="48" t="str">
        <f>IF(AND('Mapa final'!$Y$34="Baja",'Mapa final'!$AA$34="Mayor"),CONCATENATE("R1C",'Mapa final'!$O$34),"")</f>
        <v/>
      </c>
      <c r="AH36" s="49" t="str">
        <f>IF(AND('Mapa final'!$Y$29="Baja",'Mapa final'!$AA$29="Catastrófico"),CONCATENATE("R1C",'Mapa final'!$O$29),"")</f>
        <v/>
      </c>
      <c r="AI36" s="50" t="str">
        <f>IF(AND('Mapa final'!$Y$30="Baja",'Mapa final'!$AA$30="Catastrófico"),CONCATENATE("R1C",'Mapa final'!$O$30),"")</f>
        <v/>
      </c>
      <c r="AJ36" s="50" t="str">
        <f>IF(AND('Mapa final'!$Y$31="Baja",'Mapa final'!$AA$31="Catastrófico"),CONCATENATE("R1C",'Mapa final'!$O$31),"")</f>
        <v/>
      </c>
      <c r="AK36" s="50" t="str">
        <f>IF(AND('Mapa final'!$Y$32="Baja",'Mapa final'!$AA$32="Catastrófico"),CONCATENATE("R1C",'Mapa final'!$O$32),"")</f>
        <v/>
      </c>
      <c r="AL36" s="50" t="str">
        <f>IF(AND('Mapa final'!$Y$33="Baja",'Mapa final'!$AA$33="Catastrófico"),CONCATENATE("R1C",'Mapa final'!$O$33),"")</f>
        <v/>
      </c>
      <c r="AM36" s="51" t="str">
        <f>IF(AND('Mapa final'!$Y$34="Baja",'Mapa final'!$AA$34="Catastrófico"),CONCATENATE("R1C",'Mapa final'!$O$34),"")</f>
        <v/>
      </c>
      <c r="AN36" s="83"/>
      <c r="AO36" s="494" t="s">
        <v>99</v>
      </c>
      <c r="AP36" s="495"/>
      <c r="AQ36" s="495"/>
      <c r="AR36" s="495"/>
      <c r="AS36" s="495"/>
      <c r="AT36" s="49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25"/>
      <c r="C37" s="425"/>
      <c r="D37" s="426"/>
      <c r="E37" s="482"/>
      <c r="F37" s="467"/>
      <c r="G37" s="467"/>
      <c r="H37" s="467"/>
      <c r="I37" s="467"/>
      <c r="J37" s="76" t="str">
        <f>IF(AND('Mapa final'!$Y$35="Baja",'Mapa final'!$AA$35="Leve"),CONCATENATE("R2C",'Mapa final'!$O$35),"")</f>
        <v/>
      </c>
      <c r="K37" s="77" t="str">
        <f>IF(AND('Mapa final'!$Y$36="Baja",'Mapa final'!$AA$36="Leve"),CONCATENATE("R2C",'Mapa final'!$O$36),"")</f>
        <v/>
      </c>
      <c r="L37" s="77" t="str">
        <f>IF(AND('Mapa final'!$Y$37="Baja",'Mapa final'!$AA$37="Leve"),CONCATENATE("R2C",'Mapa final'!$O$37),"")</f>
        <v/>
      </c>
      <c r="M37" s="77" t="str">
        <f>IF(AND('Mapa final'!$Y$38="Baja",'Mapa final'!$AA$38="Leve"),CONCATENATE("R2C",'Mapa final'!$O$38),"")</f>
        <v/>
      </c>
      <c r="N37" s="77" t="str">
        <f>IF(AND('Mapa final'!$Y$39="Baja",'Mapa final'!$AA$39="Leve"),CONCATENATE("R2C",'Mapa final'!$O$39),"")</f>
        <v/>
      </c>
      <c r="O37" s="78" t="str">
        <f>IF(AND('Mapa final'!$Y$40="Baja",'Mapa final'!$AA$40="Leve"),CONCATENATE("R2C",'Mapa final'!$O$40),"")</f>
        <v/>
      </c>
      <c r="P37" s="67" t="str">
        <f>IF(AND('Mapa final'!$Y$35="Baja",'Mapa final'!$AA$35="Menor"),CONCATENATE("R2C",'Mapa final'!$O$35),"")</f>
        <v/>
      </c>
      <c r="Q37" s="68" t="str">
        <f>IF(AND('Mapa final'!$Y$36="Baja",'Mapa final'!$AA$36="Menor"),CONCATENATE("R2C",'Mapa final'!$O$36),"")</f>
        <v/>
      </c>
      <c r="R37" s="68" t="str">
        <f>IF(AND('Mapa final'!$Y$37="Baja",'Mapa final'!$AA$37="Menor"),CONCATENATE("R2C",'Mapa final'!$O$37),"")</f>
        <v/>
      </c>
      <c r="S37" s="68" t="str">
        <f>IF(AND('Mapa final'!$Y$38="Baja",'Mapa final'!$AA$38="Menor"),CONCATENATE("R2C",'Mapa final'!$O$38),"")</f>
        <v/>
      </c>
      <c r="T37" s="68" t="str">
        <f>IF(AND('Mapa final'!$Y$39="Baja",'Mapa final'!$AA$39="Menor"),CONCATENATE("R2C",'Mapa final'!$O$39),"")</f>
        <v/>
      </c>
      <c r="U37" s="69" t="str">
        <f>IF(AND('Mapa final'!$Y$40="Baja",'Mapa final'!$AA$40="Menor"),CONCATENATE("R2C",'Mapa final'!$O$40),"")</f>
        <v/>
      </c>
      <c r="V37" s="67" t="str">
        <f>IF(AND('Mapa final'!$Y$35="Baja",'Mapa final'!$AA$35="Moderado"),CONCATENATE("R2C",'Mapa final'!$O$35),"")</f>
        <v/>
      </c>
      <c r="W37" s="68" t="str">
        <f>IF(AND('Mapa final'!$Y$36="Baja",'Mapa final'!$AA$36="Moderado"),CONCATENATE("R2C",'Mapa final'!$O$36),"")</f>
        <v/>
      </c>
      <c r="X37" s="68" t="str">
        <f>IF(AND('Mapa final'!$Y$37="Baja",'Mapa final'!$AA$37="Moderado"),CONCATENATE("R2C",'Mapa final'!$O$37),"")</f>
        <v/>
      </c>
      <c r="Y37" s="68" t="str">
        <f>IF(AND('Mapa final'!$Y$38="Baja",'Mapa final'!$AA$38="Moderado"),CONCATENATE("R2C",'Mapa final'!$O$38),"")</f>
        <v/>
      </c>
      <c r="Z37" s="68" t="str">
        <f>IF(AND('Mapa final'!$Y$39="Baja",'Mapa final'!$AA$39="Moderado"),CONCATENATE("R2C",'Mapa final'!$O$39),"")</f>
        <v/>
      </c>
      <c r="AA37" s="69" t="str">
        <f>IF(AND('Mapa final'!$Y$40="Baja",'Mapa final'!$AA$40="Moderado"),CONCATENATE("R2C",'Mapa final'!$O$40),"")</f>
        <v/>
      </c>
      <c r="AB37" s="52" t="str">
        <f>IF(AND('Mapa final'!$Y$35="Baja",'Mapa final'!$AA$35="Mayor"),CONCATENATE("R2C",'Mapa final'!$O$35),"")</f>
        <v/>
      </c>
      <c r="AC37" s="53" t="str">
        <f>IF(AND('Mapa final'!$Y$36="Baja",'Mapa final'!$AA$36="Mayor"),CONCATENATE("R2C",'Mapa final'!$O$36),"")</f>
        <v/>
      </c>
      <c r="AD37" s="53" t="str">
        <f>IF(AND('Mapa final'!$Y$37="Baja",'Mapa final'!$AA$37="Mayor"),CONCATENATE("R2C",'Mapa final'!$O$37),"")</f>
        <v/>
      </c>
      <c r="AE37" s="53" t="str">
        <f>IF(AND('Mapa final'!$Y$38="Baja",'Mapa final'!$AA$38="Mayor"),CONCATENATE("R2C",'Mapa final'!$O$38),"")</f>
        <v/>
      </c>
      <c r="AF37" s="53" t="str">
        <f>IF(AND('Mapa final'!$Y$39="Baja",'Mapa final'!$AA$39="Mayor"),CONCATENATE("R2C",'Mapa final'!$O$39),"")</f>
        <v/>
      </c>
      <c r="AG37" s="54" t="str">
        <f>IF(AND('Mapa final'!$Y$40="Baja",'Mapa final'!$AA$40="Mayor"),CONCATENATE("R2C",'Mapa final'!$O$40),"")</f>
        <v/>
      </c>
      <c r="AH37" s="55" t="str">
        <f>IF(AND('Mapa final'!$Y$35="Baja",'Mapa final'!$AA$35="Catastrófico"),CONCATENATE("R2C",'Mapa final'!$O$35),"")</f>
        <v/>
      </c>
      <c r="AI37" s="56" t="str">
        <f>IF(AND('Mapa final'!$Y$36="Baja",'Mapa final'!$AA$36="Catastrófico"),CONCATENATE("R2C",'Mapa final'!$O$36),"")</f>
        <v/>
      </c>
      <c r="AJ37" s="56" t="str">
        <f>IF(AND('Mapa final'!$Y$37="Baja",'Mapa final'!$AA$37="Catastrófico"),CONCATENATE("R2C",'Mapa final'!$O$37),"")</f>
        <v/>
      </c>
      <c r="AK37" s="56" t="str">
        <f>IF(AND('Mapa final'!$Y$38="Baja",'Mapa final'!$AA$38="Catastrófico"),CONCATENATE("R2C",'Mapa final'!$O$38),"")</f>
        <v/>
      </c>
      <c r="AL37" s="56" t="str">
        <f>IF(AND('Mapa final'!$Y$39="Baja",'Mapa final'!$AA$39="Catastrófico"),CONCATENATE("R2C",'Mapa final'!$O$39),"")</f>
        <v/>
      </c>
      <c r="AM37" s="57" t="str">
        <f>IF(AND('Mapa final'!$Y$40="Baja",'Mapa final'!$AA$40="Catastrófico"),CONCATENATE("R2C",'Mapa final'!$O$40),"")</f>
        <v/>
      </c>
      <c r="AN37" s="83"/>
      <c r="AO37" s="497"/>
      <c r="AP37" s="498"/>
      <c r="AQ37" s="498"/>
      <c r="AR37" s="498"/>
      <c r="AS37" s="498"/>
      <c r="AT37" s="49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25"/>
      <c r="C38" s="425"/>
      <c r="D38" s="426"/>
      <c r="E38" s="466"/>
      <c r="F38" s="467"/>
      <c r="G38" s="467"/>
      <c r="H38" s="467"/>
      <c r="I38" s="467"/>
      <c r="J38" s="76" t="str">
        <f>IF(AND('Mapa final'!$Y$41="Baja",'Mapa final'!$AA$41="Leve"),CONCATENATE("R3C",'Mapa final'!$O$41),"")</f>
        <v/>
      </c>
      <c r="K38" s="77" t="str">
        <f>IF(AND('Mapa final'!$Y$42="Baja",'Mapa final'!$AA$42="Leve"),CONCATENATE("R3C",'Mapa final'!$O$42),"")</f>
        <v/>
      </c>
      <c r="L38" s="77" t="str">
        <f>IF(AND('Mapa final'!$Y$43="Baja",'Mapa final'!$AA$43="Leve"),CONCATENATE("R3C",'Mapa final'!$O$43),"")</f>
        <v/>
      </c>
      <c r="M38" s="77" t="str">
        <f>IF(AND('Mapa final'!$Y$44="Baja",'Mapa final'!$AA$44="Leve"),CONCATENATE("R3C",'Mapa final'!$O$44),"")</f>
        <v/>
      </c>
      <c r="N38" s="77" t="str">
        <f>IF(AND('Mapa final'!$Y$45="Baja",'Mapa final'!$AA$45="Leve"),CONCATENATE("R3C",'Mapa final'!$O$45),"")</f>
        <v/>
      </c>
      <c r="O38" s="78" t="str">
        <f>IF(AND('Mapa final'!$Y$46="Baja",'Mapa final'!$AA$46="Leve"),CONCATENATE("R3C",'Mapa final'!$O$46),"")</f>
        <v/>
      </c>
      <c r="P38" s="67" t="str">
        <f>IF(AND('Mapa final'!$Y$41="Baja",'Mapa final'!$AA$41="Menor"),CONCATENATE("R3C",'Mapa final'!$O$41),"")</f>
        <v/>
      </c>
      <c r="Q38" s="68" t="str">
        <f>IF(AND('Mapa final'!$Y$42="Baja",'Mapa final'!$AA$42="Menor"),CONCATENATE("R3C",'Mapa final'!$O$42),"")</f>
        <v/>
      </c>
      <c r="R38" s="68" t="str">
        <f>IF(AND('Mapa final'!$Y$43="Baja",'Mapa final'!$AA$43="Menor"),CONCATENATE("R3C",'Mapa final'!$O$43),"")</f>
        <v/>
      </c>
      <c r="S38" s="68" t="str">
        <f>IF(AND('Mapa final'!$Y$44="Baja",'Mapa final'!$AA$44="Menor"),CONCATENATE("R3C",'Mapa final'!$O$44),"")</f>
        <v/>
      </c>
      <c r="T38" s="68" t="str">
        <f>IF(AND('Mapa final'!$Y$45="Baja",'Mapa final'!$AA$45="Menor"),CONCATENATE("R3C",'Mapa final'!$O$45),"")</f>
        <v/>
      </c>
      <c r="U38" s="69" t="str">
        <f>IF(AND('Mapa final'!$Y$46="Baja",'Mapa final'!$AA$46="Menor"),CONCATENATE("R3C",'Mapa final'!$O$46),"")</f>
        <v/>
      </c>
      <c r="V38" s="67" t="str">
        <f>IF(AND('Mapa final'!$Y$41="Baja",'Mapa final'!$AA$41="Moderado"),CONCATENATE("R3C",'Mapa final'!$O$41),"")</f>
        <v/>
      </c>
      <c r="W38" s="68" t="str">
        <f>IF(AND('Mapa final'!$Y$42="Baja",'Mapa final'!$AA$42="Moderado"),CONCATENATE("R3C",'Mapa final'!$O$42),"")</f>
        <v/>
      </c>
      <c r="X38" s="68" t="str">
        <f>IF(AND('Mapa final'!$Y$43="Baja",'Mapa final'!$AA$43="Moderado"),CONCATENATE("R3C",'Mapa final'!$O$43),"")</f>
        <v/>
      </c>
      <c r="Y38" s="68" t="str">
        <f>IF(AND('Mapa final'!$Y$44="Baja",'Mapa final'!$AA$44="Moderado"),CONCATENATE("R3C",'Mapa final'!$O$44),"")</f>
        <v/>
      </c>
      <c r="Z38" s="68" t="str">
        <f>IF(AND('Mapa final'!$Y$45="Baja",'Mapa final'!$AA$45="Moderado"),CONCATENATE("R3C",'Mapa final'!$O$45),"")</f>
        <v/>
      </c>
      <c r="AA38" s="69" t="str">
        <f>IF(AND('Mapa final'!$Y$46="Baja",'Mapa final'!$AA$46="Moderado"),CONCATENATE("R3C",'Mapa final'!$O$46),"")</f>
        <v/>
      </c>
      <c r="AB38" s="52" t="str">
        <f>IF(AND('Mapa final'!$Y$41="Baja",'Mapa final'!$AA$41="Mayor"),CONCATENATE("R3C",'Mapa final'!$O$41),"")</f>
        <v/>
      </c>
      <c r="AC38" s="53" t="str">
        <f>IF(AND('Mapa final'!$Y$42="Baja",'Mapa final'!$AA$42="Mayor"),CONCATENATE("R3C",'Mapa final'!$O$42),"")</f>
        <v/>
      </c>
      <c r="AD38" s="53" t="str">
        <f>IF(AND('Mapa final'!$Y$43="Baja",'Mapa final'!$AA$43="Mayor"),CONCATENATE("R3C",'Mapa final'!$O$43),"")</f>
        <v/>
      </c>
      <c r="AE38" s="53" t="str">
        <f>IF(AND('Mapa final'!$Y$44="Baja",'Mapa final'!$AA$44="Mayor"),CONCATENATE("R3C",'Mapa final'!$O$44),"")</f>
        <v/>
      </c>
      <c r="AF38" s="53" t="str">
        <f>IF(AND('Mapa final'!$Y$45="Baja",'Mapa final'!$AA$45="Mayor"),CONCATENATE("R3C",'Mapa final'!$O$45),"")</f>
        <v/>
      </c>
      <c r="AG38" s="54" t="str">
        <f>IF(AND('Mapa final'!$Y$46="Baja",'Mapa final'!$AA$46="Mayor"),CONCATENATE("R3C",'Mapa final'!$O$46),"")</f>
        <v/>
      </c>
      <c r="AH38" s="55" t="str">
        <f>IF(AND('Mapa final'!$Y$41="Baja",'Mapa final'!$AA$41="Catastrófico"),CONCATENATE("R3C",'Mapa final'!$O$41),"")</f>
        <v/>
      </c>
      <c r="AI38" s="56" t="str">
        <f>IF(AND('Mapa final'!$Y$42="Baja",'Mapa final'!$AA$42="Catastrófico"),CONCATENATE("R3C",'Mapa final'!$O$42),"")</f>
        <v/>
      </c>
      <c r="AJ38" s="56" t="str">
        <f>IF(AND('Mapa final'!$Y$43="Baja",'Mapa final'!$AA$43="Catastrófico"),CONCATENATE("R3C",'Mapa final'!$O$43),"")</f>
        <v/>
      </c>
      <c r="AK38" s="56" t="str">
        <f>IF(AND('Mapa final'!$Y$44="Baja",'Mapa final'!$AA$44="Catastrófico"),CONCATENATE("R3C",'Mapa final'!$O$44),"")</f>
        <v/>
      </c>
      <c r="AL38" s="56" t="str">
        <f>IF(AND('Mapa final'!$Y$45="Baja",'Mapa final'!$AA$45="Catastrófico"),CONCATENATE("R3C",'Mapa final'!$O$45),"")</f>
        <v/>
      </c>
      <c r="AM38" s="57" t="str">
        <f>IF(AND('Mapa final'!$Y$46="Baja",'Mapa final'!$AA$46="Catastrófico"),CONCATENATE("R3C",'Mapa final'!$O$46),"")</f>
        <v/>
      </c>
      <c r="AN38" s="83"/>
      <c r="AO38" s="497"/>
      <c r="AP38" s="498"/>
      <c r="AQ38" s="498"/>
      <c r="AR38" s="498"/>
      <c r="AS38" s="498"/>
      <c r="AT38" s="49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25"/>
      <c r="C39" s="425"/>
      <c r="D39" s="426"/>
      <c r="E39" s="466"/>
      <c r="F39" s="467"/>
      <c r="G39" s="467"/>
      <c r="H39" s="467"/>
      <c r="I39" s="467"/>
      <c r="J39" s="76" t="str">
        <f>IF(AND('Mapa final'!$Y$47="Baja",'Mapa final'!$AA$47="Leve"),CONCATENATE("R4C",'Mapa final'!$O$47),"")</f>
        <v/>
      </c>
      <c r="K39" s="77" t="str">
        <f>IF(AND('Mapa final'!$Y$48="Baja",'Mapa final'!$AA$48="Leve"),CONCATENATE("R4C",'Mapa final'!$O$48),"")</f>
        <v/>
      </c>
      <c r="L39" s="77" t="str">
        <f>IF(AND('Mapa final'!$Y$49="Baja",'Mapa final'!$AA$49="Leve"),CONCATENATE("R4C",'Mapa final'!$O$49),"")</f>
        <v/>
      </c>
      <c r="M39" s="77" t="str">
        <f>IF(AND('Mapa final'!$Y$50="Baja",'Mapa final'!$AA$50="Leve"),CONCATENATE("R4C",'Mapa final'!$O$50),"")</f>
        <v/>
      </c>
      <c r="N39" s="77" t="str">
        <f>IF(AND('Mapa final'!$Y$51="Baja",'Mapa final'!$AA$51="Leve"),CONCATENATE("R4C",'Mapa final'!$O$51),"")</f>
        <v/>
      </c>
      <c r="O39" s="78" t="str">
        <f>IF(AND('Mapa final'!$Y$52="Baja",'Mapa final'!$AA$52="Leve"),CONCATENATE("R4C",'Mapa final'!$O$52),"")</f>
        <v/>
      </c>
      <c r="P39" s="67" t="str">
        <f>IF(AND('Mapa final'!$Y$47="Baja",'Mapa final'!$AA$47="Menor"),CONCATENATE("R4C",'Mapa final'!$O$47),"")</f>
        <v/>
      </c>
      <c r="Q39" s="68" t="str">
        <f>IF(AND('Mapa final'!$Y$48="Baja",'Mapa final'!$AA$48="Menor"),CONCATENATE("R4C",'Mapa final'!$O$48),"")</f>
        <v/>
      </c>
      <c r="R39" s="68" t="str">
        <f>IF(AND('Mapa final'!$Y$49="Baja",'Mapa final'!$AA$49="Menor"),CONCATENATE("R4C",'Mapa final'!$O$49),"")</f>
        <v/>
      </c>
      <c r="S39" s="68" t="str">
        <f>IF(AND('Mapa final'!$Y$50="Baja",'Mapa final'!$AA$50="Menor"),CONCATENATE("R4C",'Mapa final'!$O$50),"")</f>
        <v/>
      </c>
      <c r="T39" s="68" t="str">
        <f>IF(AND('Mapa final'!$Y$51="Baja",'Mapa final'!$AA$51="Menor"),CONCATENATE("R4C",'Mapa final'!$O$51),"")</f>
        <v/>
      </c>
      <c r="U39" s="69" t="str">
        <f>IF(AND('Mapa final'!$Y$52="Baja",'Mapa final'!$AA$52="Menor"),CONCATENATE("R4C",'Mapa final'!$O$52),"")</f>
        <v/>
      </c>
      <c r="V39" s="67" t="str">
        <f>IF(AND('Mapa final'!$Y$47="Baja",'Mapa final'!$AA$47="Moderado"),CONCATENATE("R4C",'Mapa final'!$O$47),"")</f>
        <v/>
      </c>
      <c r="W39" s="68" t="str">
        <f>IF(AND('Mapa final'!$Y$48="Baja",'Mapa final'!$AA$48="Moderado"),CONCATENATE("R4C",'Mapa final'!$O$48),"")</f>
        <v/>
      </c>
      <c r="X39" s="68" t="str">
        <f>IF(AND('Mapa final'!$Y$49="Baja",'Mapa final'!$AA$49="Moderado"),CONCATENATE("R4C",'Mapa final'!$O$49),"")</f>
        <v/>
      </c>
      <c r="Y39" s="68" t="str">
        <f>IF(AND('Mapa final'!$Y$50="Baja",'Mapa final'!$AA$50="Moderado"),CONCATENATE("R4C",'Mapa final'!$O$50),"")</f>
        <v/>
      </c>
      <c r="Z39" s="68" t="str">
        <f>IF(AND('Mapa final'!$Y$51="Baja",'Mapa final'!$AA$51="Moderado"),CONCATENATE("R4C",'Mapa final'!$O$51),"")</f>
        <v/>
      </c>
      <c r="AA39" s="69" t="str">
        <f>IF(AND('Mapa final'!$Y$52="Baja",'Mapa final'!$AA$52="Moderado"),CONCATENATE("R4C",'Mapa final'!$O$52),"")</f>
        <v/>
      </c>
      <c r="AB39" s="52" t="str">
        <f>IF(AND('Mapa final'!$Y$47="Baja",'Mapa final'!$AA$47="Mayor"),CONCATENATE("R4C",'Mapa final'!$O$47),"")</f>
        <v/>
      </c>
      <c r="AC39" s="53" t="str">
        <f>IF(AND('Mapa final'!$Y$48="Baja",'Mapa final'!$AA$48="Mayor"),CONCATENATE("R4C",'Mapa final'!$O$48),"")</f>
        <v/>
      </c>
      <c r="AD39" s="53" t="str">
        <f>IF(AND('Mapa final'!$Y$49="Baja",'Mapa final'!$AA$49="Mayor"),CONCATENATE("R4C",'Mapa final'!$O$49),"")</f>
        <v/>
      </c>
      <c r="AE39" s="53" t="str">
        <f>IF(AND('Mapa final'!$Y$50="Baja",'Mapa final'!$AA$50="Mayor"),CONCATENATE("R4C",'Mapa final'!$O$50),"")</f>
        <v/>
      </c>
      <c r="AF39" s="53" t="str">
        <f>IF(AND('Mapa final'!$Y$51="Baja",'Mapa final'!$AA$51="Mayor"),CONCATENATE("R4C",'Mapa final'!$O$51),"")</f>
        <v/>
      </c>
      <c r="AG39" s="54" t="str">
        <f>IF(AND('Mapa final'!$Y$52="Baja",'Mapa final'!$AA$52="Mayor"),CONCATENATE("R4C",'Mapa final'!$O$52),"")</f>
        <v/>
      </c>
      <c r="AH39" s="55" t="str">
        <f>IF(AND('Mapa final'!$Y$47="Baja",'Mapa final'!$AA$47="Catastrófico"),CONCATENATE("R4C",'Mapa final'!$O$47),"")</f>
        <v/>
      </c>
      <c r="AI39" s="56" t="str">
        <f>IF(AND('Mapa final'!$Y$48="Baja",'Mapa final'!$AA$48="Catastrófico"),CONCATENATE("R4C",'Mapa final'!$O$48),"")</f>
        <v/>
      </c>
      <c r="AJ39" s="56" t="str">
        <f>IF(AND('Mapa final'!$Y$49="Baja",'Mapa final'!$AA$49="Catastrófico"),CONCATENATE("R4C",'Mapa final'!$O$49),"")</f>
        <v/>
      </c>
      <c r="AK39" s="56" t="str">
        <f>IF(AND('Mapa final'!$Y$50="Baja",'Mapa final'!$AA$50="Catastrófico"),CONCATENATE("R4C",'Mapa final'!$O$50),"")</f>
        <v/>
      </c>
      <c r="AL39" s="56" t="str">
        <f>IF(AND('Mapa final'!$Y$51="Baja",'Mapa final'!$AA$51="Catastrófico"),CONCATENATE("R4C",'Mapa final'!$O$51),"")</f>
        <v/>
      </c>
      <c r="AM39" s="57" t="str">
        <f>IF(AND('Mapa final'!$Y$52="Baja",'Mapa final'!$AA$52="Catastrófico"),CONCATENATE("R4C",'Mapa final'!$O$52),"")</f>
        <v/>
      </c>
      <c r="AN39" s="83"/>
      <c r="AO39" s="497"/>
      <c r="AP39" s="498"/>
      <c r="AQ39" s="498"/>
      <c r="AR39" s="498"/>
      <c r="AS39" s="498"/>
      <c r="AT39" s="49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25"/>
      <c r="C40" s="425"/>
      <c r="D40" s="426"/>
      <c r="E40" s="466"/>
      <c r="F40" s="467"/>
      <c r="G40" s="467"/>
      <c r="H40" s="467"/>
      <c r="I40" s="467"/>
      <c r="J40" s="76" t="str">
        <f>IF(AND('Mapa final'!$Y$53="Baja",'Mapa final'!$AA$53="Leve"),CONCATENATE("R5C",'Mapa final'!$O$53),"")</f>
        <v/>
      </c>
      <c r="K40" s="77" t="str">
        <f>IF(AND('Mapa final'!$Y$54="Baja",'Mapa final'!$AA$54="Leve"),CONCATENATE("R5C",'Mapa final'!$O$54),"")</f>
        <v/>
      </c>
      <c r="L40" s="77" t="str">
        <f>IF(AND('Mapa final'!$Y$55="Baja",'Mapa final'!$AA$55="Leve"),CONCATENATE("R5C",'Mapa final'!$O$55),"")</f>
        <v/>
      </c>
      <c r="M40" s="77" t="str">
        <f>IF(AND('Mapa final'!$Y$56="Baja",'Mapa final'!$AA$56="Leve"),CONCATENATE("R5C",'Mapa final'!$O$56),"")</f>
        <v/>
      </c>
      <c r="N40" s="77" t="str">
        <f>IF(AND('Mapa final'!$Y$57="Baja",'Mapa final'!$AA$57="Leve"),CONCATENATE("R5C",'Mapa final'!$O$57),"")</f>
        <v/>
      </c>
      <c r="O40" s="78" t="str">
        <f>IF(AND('Mapa final'!$Y$58="Baja",'Mapa final'!$AA$58="Leve"),CONCATENATE("R5C",'Mapa final'!$O$58),"")</f>
        <v/>
      </c>
      <c r="P40" s="67" t="str">
        <f>IF(AND('Mapa final'!$Y$53="Baja",'Mapa final'!$AA$53="Menor"),CONCATENATE("R5C",'Mapa final'!$O$53),"")</f>
        <v/>
      </c>
      <c r="Q40" s="68" t="str">
        <f>IF(AND('Mapa final'!$Y$54="Baja",'Mapa final'!$AA$54="Menor"),CONCATENATE("R5C",'Mapa final'!$O$54),"")</f>
        <v/>
      </c>
      <c r="R40" s="68" t="str">
        <f>IF(AND('Mapa final'!$Y$55="Baja",'Mapa final'!$AA$55="Menor"),CONCATENATE("R5C",'Mapa final'!$O$55),"")</f>
        <v/>
      </c>
      <c r="S40" s="68" t="str">
        <f>IF(AND('Mapa final'!$Y$56="Baja",'Mapa final'!$AA$56="Menor"),CONCATENATE("R5C",'Mapa final'!$O$56),"")</f>
        <v/>
      </c>
      <c r="T40" s="68" t="str">
        <f>IF(AND('Mapa final'!$Y$57="Baja",'Mapa final'!$AA$57="Menor"),CONCATENATE("R5C",'Mapa final'!$O$57),"")</f>
        <v/>
      </c>
      <c r="U40" s="69" t="str">
        <f>IF(AND('Mapa final'!$Y$58="Baja",'Mapa final'!$AA$58="Menor"),CONCATENATE("R5C",'Mapa final'!$O$58),"")</f>
        <v/>
      </c>
      <c r="V40" s="67" t="str">
        <f>IF(AND('Mapa final'!$Y$53="Baja",'Mapa final'!$AA$53="Moderado"),CONCATENATE("R5C",'Mapa final'!$O$53),"")</f>
        <v/>
      </c>
      <c r="W40" s="68" t="str">
        <f>IF(AND('Mapa final'!$Y$54="Baja",'Mapa final'!$AA$54="Moderado"),CONCATENATE("R5C",'Mapa final'!$O$54),"")</f>
        <v/>
      </c>
      <c r="X40" s="68" t="str">
        <f>IF(AND('Mapa final'!$Y$55="Baja",'Mapa final'!$AA$55="Moderado"),CONCATENATE("R5C",'Mapa final'!$O$55),"")</f>
        <v/>
      </c>
      <c r="Y40" s="68" t="str">
        <f>IF(AND('Mapa final'!$Y$56="Baja",'Mapa final'!$AA$56="Moderado"),CONCATENATE("R5C",'Mapa final'!$O$56),"")</f>
        <v/>
      </c>
      <c r="Z40" s="68" t="str">
        <f>IF(AND('Mapa final'!$Y$57="Baja",'Mapa final'!$AA$57="Moderado"),CONCATENATE("R5C",'Mapa final'!$O$57),"")</f>
        <v/>
      </c>
      <c r="AA40" s="69" t="str">
        <f>IF(AND('Mapa final'!$Y$58="Baja",'Mapa final'!$AA$58="Moderado"),CONCATENATE("R5C",'Mapa final'!$O$58),"")</f>
        <v/>
      </c>
      <c r="AB40" s="52" t="str">
        <f>IF(AND('Mapa final'!$Y$53="Baja",'Mapa final'!$AA$53="Mayor"),CONCATENATE("R5C",'Mapa final'!$O$53),"")</f>
        <v/>
      </c>
      <c r="AC40" s="53" t="str">
        <f>IF(AND('Mapa final'!$Y$54="Baja",'Mapa final'!$AA$54="Mayor"),CONCATENATE("R5C",'Mapa final'!$O$54),"")</f>
        <v/>
      </c>
      <c r="AD40" s="53" t="str">
        <f>IF(AND('Mapa final'!$Y$55="Baja",'Mapa final'!$AA$55="Mayor"),CONCATENATE("R5C",'Mapa final'!$O$55),"")</f>
        <v/>
      </c>
      <c r="AE40" s="53" t="str">
        <f>IF(AND('Mapa final'!$Y$56="Baja",'Mapa final'!$AA$56="Mayor"),CONCATENATE("R5C",'Mapa final'!$O$56),"")</f>
        <v/>
      </c>
      <c r="AF40" s="53" t="str">
        <f>IF(AND('Mapa final'!$Y$57="Baja",'Mapa final'!$AA$57="Mayor"),CONCATENATE("R5C",'Mapa final'!$O$57),"")</f>
        <v/>
      </c>
      <c r="AG40" s="54" t="str">
        <f>IF(AND('Mapa final'!$Y$58="Baja",'Mapa final'!$AA$58="Mayor"),CONCATENATE("R5C",'Mapa final'!$O$58),"")</f>
        <v/>
      </c>
      <c r="AH40" s="55" t="str">
        <f>IF(AND('Mapa final'!$Y$53="Baja",'Mapa final'!$AA$53="Catastrófico"),CONCATENATE("R5C",'Mapa final'!$O$53),"")</f>
        <v/>
      </c>
      <c r="AI40" s="56" t="str">
        <f>IF(AND('Mapa final'!$Y$54="Baja",'Mapa final'!$AA$54="Catastrófico"),CONCATENATE("R5C",'Mapa final'!$O$54),"")</f>
        <v/>
      </c>
      <c r="AJ40" s="56" t="str">
        <f>IF(AND('Mapa final'!$Y$55="Baja",'Mapa final'!$AA$55="Catastrófico"),CONCATENATE("R5C",'Mapa final'!$O$55),"")</f>
        <v/>
      </c>
      <c r="AK40" s="56" t="str">
        <f>IF(AND('Mapa final'!$Y$56="Baja",'Mapa final'!$AA$56="Catastrófico"),CONCATENATE("R5C",'Mapa final'!$O$56),"")</f>
        <v/>
      </c>
      <c r="AL40" s="56" t="str">
        <f>IF(AND('Mapa final'!$Y$57="Baja",'Mapa final'!$AA$57="Catastrófico"),CONCATENATE("R5C",'Mapa final'!$O$57),"")</f>
        <v/>
      </c>
      <c r="AM40" s="57" t="str">
        <f>IF(AND('Mapa final'!$Y$58="Baja",'Mapa final'!$AA$58="Catastrófico"),CONCATENATE("R5C",'Mapa final'!$O$58),"")</f>
        <v/>
      </c>
      <c r="AN40" s="83"/>
      <c r="AO40" s="497"/>
      <c r="AP40" s="498"/>
      <c r="AQ40" s="498"/>
      <c r="AR40" s="498"/>
      <c r="AS40" s="498"/>
      <c r="AT40" s="49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25"/>
      <c r="C41" s="425"/>
      <c r="D41" s="426"/>
      <c r="E41" s="466"/>
      <c r="F41" s="467"/>
      <c r="G41" s="467"/>
      <c r="H41" s="467"/>
      <c r="I41" s="467"/>
      <c r="J41" s="76" t="str">
        <f>IF(AND('Mapa final'!$Y$59="Baja",'Mapa final'!$AA$59="Leve"),CONCATENATE("R6C",'Mapa final'!$O$59),"")</f>
        <v/>
      </c>
      <c r="K41" s="77" t="str">
        <f>IF(AND('Mapa final'!$Y$60="Baja",'Mapa final'!$AA$60="Leve"),CONCATENATE("R6C",'Mapa final'!$O$60),"")</f>
        <v/>
      </c>
      <c r="L41" s="77" t="str">
        <f>IF(AND('Mapa final'!$Y$61="Baja",'Mapa final'!$AA$61="Leve"),CONCATENATE("R6C",'Mapa final'!$O$61),"")</f>
        <v/>
      </c>
      <c r="M41" s="77" t="str">
        <f>IF(AND('Mapa final'!$Y$62="Baja",'Mapa final'!$AA$62="Leve"),CONCATENATE("R6C",'Mapa final'!$O$62),"")</f>
        <v/>
      </c>
      <c r="N41" s="77" t="str">
        <f>IF(AND('Mapa final'!$Y$63="Baja",'Mapa final'!$AA$63="Leve"),CONCATENATE("R6C",'Mapa final'!$O$63),"")</f>
        <v/>
      </c>
      <c r="O41" s="78" t="str">
        <f>IF(AND('Mapa final'!$Y$64="Baja",'Mapa final'!$AA$64="Leve"),CONCATENATE("R6C",'Mapa final'!$O$64),"")</f>
        <v/>
      </c>
      <c r="P41" s="67" t="str">
        <f>IF(AND('Mapa final'!$Y$59="Baja",'Mapa final'!$AA$59="Menor"),CONCATENATE("R6C",'Mapa final'!$O$59),"")</f>
        <v/>
      </c>
      <c r="Q41" s="68" t="str">
        <f>IF(AND('Mapa final'!$Y$60="Baja",'Mapa final'!$AA$60="Menor"),CONCATENATE("R6C",'Mapa final'!$O$60),"")</f>
        <v/>
      </c>
      <c r="R41" s="68" t="str">
        <f>IF(AND('Mapa final'!$Y$61="Baja",'Mapa final'!$AA$61="Menor"),CONCATENATE("R6C",'Mapa final'!$O$61),"")</f>
        <v/>
      </c>
      <c r="S41" s="68" t="str">
        <f>IF(AND('Mapa final'!$Y$62="Baja",'Mapa final'!$AA$62="Menor"),CONCATENATE("R6C",'Mapa final'!$O$62),"")</f>
        <v/>
      </c>
      <c r="T41" s="68" t="str">
        <f>IF(AND('Mapa final'!$Y$63="Baja",'Mapa final'!$AA$63="Menor"),CONCATENATE("R6C",'Mapa final'!$O$63),"")</f>
        <v/>
      </c>
      <c r="U41" s="69" t="str">
        <f>IF(AND('Mapa final'!$Y$64="Baja",'Mapa final'!$AA$64="Menor"),CONCATENATE("R6C",'Mapa final'!$O$64),"")</f>
        <v/>
      </c>
      <c r="V41" s="67" t="str">
        <f>IF(AND('Mapa final'!$Y$59="Baja",'Mapa final'!$AA$59="Moderado"),CONCATENATE("R6C",'Mapa final'!$O$59),"")</f>
        <v/>
      </c>
      <c r="W41" s="68" t="str">
        <f>IF(AND('Mapa final'!$Y$60="Baja",'Mapa final'!$AA$60="Moderado"),CONCATENATE("R6C",'Mapa final'!$O$60),"")</f>
        <v/>
      </c>
      <c r="X41" s="68" t="str">
        <f>IF(AND('Mapa final'!$Y$61="Baja",'Mapa final'!$AA$61="Moderado"),CONCATENATE("R6C",'Mapa final'!$O$61),"")</f>
        <v/>
      </c>
      <c r="Y41" s="68" t="str">
        <f>IF(AND('Mapa final'!$Y$62="Baja",'Mapa final'!$AA$62="Moderado"),CONCATENATE("R6C",'Mapa final'!$O$62),"")</f>
        <v/>
      </c>
      <c r="Z41" s="68" t="str">
        <f>IF(AND('Mapa final'!$Y$63="Baja",'Mapa final'!$AA$63="Moderado"),CONCATENATE("R6C",'Mapa final'!$O$63),"")</f>
        <v/>
      </c>
      <c r="AA41" s="69" t="str">
        <f>IF(AND('Mapa final'!$Y$64="Baja",'Mapa final'!$AA$64="Moderado"),CONCATENATE("R6C",'Mapa final'!$O$64),"")</f>
        <v/>
      </c>
      <c r="AB41" s="52" t="str">
        <f>IF(AND('Mapa final'!$Y$59="Baja",'Mapa final'!$AA$59="Mayor"),CONCATENATE("R6C",'Mapa final'!$O$59),"")</f>
        <v/>
      </c>
      <c r="AC41" s="53" t="str">
        <f>IF(AND('Mapa final'!$Y$60="Baja",'Mapa final'!$AA$60="Mayor"),CONCATENATE("R6C",'Mapa final'!$O$60),"")</f>
        <v/>
      </c>
      <c r="AD41" s="53" t="str">
        <f>IF(AND('Mapa final'!$Y$61="Baja",'Mapa final'!$AA$61="Mayor"),CONCATENATE("R6C",'Mapa final'!$O$61),"")</f>
        <v/>
      </c>
      <c r="AE41" s="53" t="str">
        <f>IF(AND('Mapa final'!$Y$62="Baja",'Mapa final'!$AA$62="Mayor"),CONCATENATE("R6C",'Mapa final'!$O$62),"")</f>
        <v/>
      </c>
      <c r="AF41" s="53" t="str">
        <f>IF(AND('Mapa final'!$Y$63="Baja",'Mapa final'!$AA$63="Mayor"),CONCATENATE("R6C",'Mapa final'!$O$63),"")</f>
        <v/>
      </c>
      <c r="AG41" s="54" t="str">
        <f>IF(AND('Mapa final'!$Y$64="Baja",'Mapa final'!$AA$64="Mayor"),CONCATENATE("R6C",'Mapa final'!$O$64),"")</f>
        <v/>
      </c>
      <c r="AH41" s="55" t="str">
        <f>IF(AND('Mapa final'!$Y$59="Baja",'Mapa final'!$AA$59="Catastrófico"),CONCATENATE("R6C",'Mapa final'!$O$59),"")</f>
        <v/>
      </c>
      <c r="AI41" s="56" t="str">
        <f>IF(AND('Mapa final'!$Y$60="Baja",'Mapa final'!$AA$60="Catastrófico"),CONCATENATE("R6C",'Mapa final'!$O$60),"")</f>
        <v/>
      </c>
      <c r="AJ41" s="56" t="str">
        <f>IF(AND('Mapa final'!$Y$61="Baja",'Mapa final'!$AA$61="Catastrófico"),CONCATENATE("R6C",'Mapa final'!$O$61),"")</f>
        <v/>
      </c>
      <c r="AK41" s="56" t="str">
        <f>IF(AND('Mapa final'!$Y$62="Baja",'Mapa final'!$AA$62="Catastrófico"),CONCATENATE("R6C",'Mapa final'!$O$62),"")</f>
        <v/>
      </c>
      <c r="AL41" s="56" t="str">
        <f>IF(AND('Mapa final'!$Y$63="Baja",'Mapa final'!$AA$63="Catastrófico"),CONCATENATE("R6C",'Mapa final'!$O$63),"")</f>
        <v/>
      </c>
      <c r="AM41" s="57" t="str">
        <f>IF(AND('Mapa final'!$Y$64="Baja",'Mapa final'!$AA$64="Catastrófico"),CONCATENATE("R6C",'Mapa final'!$O$64),"")</f>
        <v/>
      </c>
      <c r="AN41" s="83"/>
      <c r="AO41" s="497"/>
      <c r="AP41" s="498"/>
      <c r="AQ41" s="498"/>
      <c r="AR41" s="498"/>
      <c r="AS41" s="498"/>
      <c r="AT41" s="49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25"/>
      <c r="C42" s="425"/>
      <c r="D42" s="426"/>
      <c r="E42" s="466"/>
      <c r="F42" s="467"/>
      <c r="G42" s="467"/>
      <c r="H42" s="467"/>
      <c r="I42" s="467"/>
      <c r="J42" s="76" t="str">
        <f>IF(AND('Mapa final'!$Y$65="Baja",'Mapa final'!$AA$65="Leve"),CONCATENATE("R7C",'Mapa final'!$O$65),"")</f>
        <v/>
      </c>
      <c r="K42" s="77" t="str">
        <f>IF(AND('Mapa final'!$Y$66="Baja",'Mapa final'!$AA$66="Leve"),CONCATENATE("R7C",'Mapa final'!$O$66),"")</f>
        <v/>
      </c>
      <c r="L42" s="77" t="str">
        <f>IF(AND('Mapa final'!$Y$67="Baja",'Mapa final'!$AA$67="Leve"),CONCATENATE("R7C",'Mapa final'!$O$67),"")</f>
        <v/>
      </c>
      <c r="M42" s="77" t="str">
        <f>IF(AND('Mapa final'!$Y$68="Baja",'Mapa final'!$AA$68="Leve"),CONCATENATE("R7C",'Mapa final'!$O$68),"")</f>
        <v/>
      </c>
      <c r="N42" s="77" t="str">
        <f>IF(AND('Mapa final'!$Y$69="Baja",'Mapa final'!$AA$69="Leve"),CONCATENATE("R7C",'Mapa final'!$O$69),"")</f>
        <v/>
      </c>
      <c r="O42" s="78" t="str">
        <f>IF(AND('Mapa final'!$Y$70="Baja",'Mapa final'!$AA$70="Leve"),CONCATENATE("R7C",'Mapa final'!$O$70),"")</f>
        <v/>
      </c>
      <c r="P42" s="67" t="str">
        <f>IF(AND('Mapa final'!$Y$65="Baja",'Mapa final'!$AA$65="Menor"),CONCATENATE("R7C",'Mapa final'!$O$65),"")</f>
        <v/>
      </c>
      <c r="Q42" s="68" t="str">
        <f>IF(AND('Mapa final'!$Y$66="Baja",'Mapa final'!$AA$66="Menor"),CONCATENATE("R7C",'Mapa final'!$O$66),"")</f>
        <v/>
      </c>
      <c r="R42" s="68" t="str">
        <f>IF(AND('Mapa final'!$Y$67="Baja",'Mapa final'!$AA$67="Menor"),CONCATENATE("R7C",'Mapa final'!$O$67),"")</f>
        <v/>
      </c>
      <c r="S42" s="68" t="str">
        <f>IF(AND('Mapa final'!$Y$68="Baja",'Mapa final'!$AA$68="Menor"),CONCATENATE("R7C",'Mapa final'!$O$68),"")</f>
        <v/>
      </c>
      <c r="T42" s="68" t="str">
        <f>IF(AND('Mapa final'!$Y$69="Baja",'Mapa final'!$AA$69="Menor"),CONCATENATE("R7C",'Mapa final'!$O$69),"")</f>
        <v/>
      </c>
      <c r="U42" s="69" t="str">
        <f>IF(AND('Mapa final'!$Y$70="Baja",'Mapa final'!$AA$70="Menor"),CONCATENATE("R7C",'Mapa final'!$O$70),"")</f>
        <v/>
      </c>
      <c r="V42" s="67" t="str">
        <f>IF(AND('Mapa final'!$Y$65="Baja",'Mapa final'!$AA$65="Moderado"),CONCATENATE("R7C",'Mapa final'!$O$65),"")</f>
        <v/>
      </c>
      <c r="W42" s="68" t="str">
        <f>IF(AND('Mapa final'!$Y$66="Baja",'Mapa final'!$AA$66="Moderado"),CONCATENATE("R7C",'Mapa final'!$O$66),"")</f>
        <v/>
      </c>
      <c r="X42" s="68" t="str">
        <f>IF(AND('Mapa final'!$Y$67="Baja",'Mapa final'!$AA$67="Moderado"),CONCATENATE("R7C",'Mapa final'!$O$67),"")</f>
        <v/>
      </c>
      <c r="Y42" s="68" t="str">
        <f>IF(AND('Mapa final'!$Y$68="Baja",'Mapa final'!$AA$68="Moderado"),CONCATENATE("R7C",'Mapa final'!$O$68),"")</f>
        <v/>
      </c>
      <c r="Z42" s="68" t="str">
        <f>IF(AND('Mapa final'!$Y$69="Baja",'Mapa final'!$AA$69="Moderado"),CONCATENATE("R7C",'Mapa final'!$O$69),"")</f>
        <v/>
      </c>
      <c r="AA42" s="69" t="str">
        <f>IF(AND('Mapa final'!$Y$70="Baja",'Mapa final'!$AA$70="Moderado"),CONCATENATE("R7C",'Mapa final'!$O$70),"")</f>
        <v/>
      </c>
      <c r="AB42" s="52" t="str">
        <f>IF(AND('Mapa final'!$Y$65="Baja",'Mapa final'!$AA$65="Mayor"),CONCATENATE("R7C",'Mapa final'!$O$65),"")</f>
        <v/>
      </c>
      <c r="AC42" s="53" t="str">
        <f>IF(AND('Mapa final'!$Y$66="Baja",'Mapa final'!$AA$66="Mayor"),CONCATENATE("R7C",'Mapa final'!$O$66),"")</f>
        <v/>
      </c>
      <c r="AD42" s="53" t="str">
        <f>IF(AND('Mapa final'!$Y$67="Baja",'Mapa final'!$AA$67="Mayor"),CONCATENATE("R7C",'Mapa final'!$O$67),"")</f>
        <v/>
      </c>
      <c r="AE42" s="53" t="str">
        <f>IF(AND('Mapa final'!$Y$68="Baja",'Mapa final'!$AA$68="Mayor"),CONCATENATE("R7C",'Mapa final'!$O$68),"")</f>
        <v/>
      </c>
      <c r="AF42" s="53" t="str">
        <f>IF(AND('Mapa final'!$Y$69="Baja",'Mapa final'!$AA$69="Mayor"),CONCATENATE("R7C",'Mapa final'!$O$69),"")</f>
        <v/>
      </c>
      <c r="AG42" s="54" t="str">
        <f>IF(AND('Mapa final'!$Y$70="Baja",'Mapa final'!$AA$70="Mayor"),CONCATENATE("R7C",'Mapa final'!$O$70),"")</f>
        <v/>
      </c>
      <c r="AH42" s="55" t="str">
        <f>IF(AND('Mapa final'!$Y$65="Baja",'Mapa final'!$AA$65="Catastrófico"),CONCATENATE("R7C",'Mapa final'!$O$65),"")</f>
        <v/>
      </c>
      <c r="AI42" s="56" t="str">
        <f>IF(AND('Mapa final'!$Y$66="Baja",'Mapa final'!$AA$66="Catastrófico"),CONCATENATE("R7C",'Mapa final'!$O$66),"")</f>
        <v/>
      </c>
      <c r="AJ42" s="56" t="str">
        <f>IF(AND('Mapa final'!$Y$67="Baja",'Mapa final'!$AA$67="Catastrófico"),CONCATENATE("R7C",'Mapa final'!$O$67),"")</f>
        <v/>
      </c>
      <c r="AK42" s="56" t="str">
        <f>IF(AND('Mapa final'!$Y$68="Baja",'Mapa final'!$AA$68="Catastrófico"),CONCATENATE("R7C",'Mapa final'!$O$68),"")</f>
        <v/>
      </c>
      <c r="AL42" s="56" t="str">
        <f>IF(AND('Mapa final'!$Y$69="Baja",'Mapa final'!$AA$69="Catastrófico"),CONCATENATE("R7C",'Mapa final'!$O$69),"")</f>
        <v/>
      </c>
      <c r="AM42" s="57" t="str">
        <f>IF(AND('Mapa final'!$Y$70="Baja",'Mapa final'!$AA$70="Catastrófico"),CONCATENATE("R7C",'Mapa final'!$O$70),"")</f>
        <v/>
      </c>
      <c r="AN42" s="83"/>
      <c r="AO42" s="497"/>
      <c r="AP42" s="498"/>
      <c r="AQ42" s="498"/>
      <c r="AR42" s="498"/>
      <c r="AS42" s="498"/>
      <c r="AT42" s="49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25"/>
      <c r="C43" s="425"/>
      <c r="D43" s="426"/>
      <c r="E43" s="466"/>
      <c r="F43" s="467"/>
      <c r="G43" s="467"/>
      <c r="H43" s="467"/>
      <c r="I43" s="467"/>
      <c r="J43" s="76" t="str">
        <f>IF(AND('Mapa final'!$Y$71="Baja",'Mapa final'!$AA$71="Leve"),CONCATENATE("R8C",'Mapa final'!$O$71),"")</f>
        <v/>
      </c>
      <c r="K43" s="77" t="str">
        <f>IF(AND('Mapa final'!$Y$72="Baja",'Mapa final'!$AA$72="Leve"),CONCATENATE("R8C",'Mapa final'!$O$72),"")</f>
        <v/>
      </c>
      <c r="L43" s="77" t="str">
        <f>IF(AND('Mapa final'!$Y$73="Baja",'Mapa final'!$AA$73="Leve"),CONCATENATE("R8C",'Mapa final'!$O$73),"")</f>
        <v/>
      </c>
      <c r="M43" s="77" t="str">
        <f>IF(AND('Mapa final'!$Y$74="Baja",'Mapa final'!$AA$74="Leve"),CONCATENATE("R8C",'Mapa final'!$O$74),"")</f>
        <v/>
      </c>
      <c r="N43" s="77" t="str">
        <f>IF(AND('Mapa final'!$Y$75="Baja",'Mapa final'!$AA$75="Leve"),CONCATENATE("R8C",'Mapa final'!$O$75),"")</f>
        <v/>
      </c>
      <c r="O43" s="78" t="str">
        <f>IF(AND('Mapa final'!$Y$76="Baja",'Mapa final'!$AA$76="Leve"),CONCATENATE("R8C",'Mapa final'!$O$76),"")</f>
        <v/>
      </c>
      <c r="P43" s="67" t="str">
        <f>IF(AND('Mapa final'!$Y$71="Baja",'Mapa final'!$AA$71="Menor"),CONCATENATE("R8C",'Mapa final'!$O$71),"")</f>
        <v/>
      </c>
      <c r="Q43" s="68" t="str">
        <f>IF(AND('Mapa final'!$Y$72="Baja",'Mapa final'!$AA$72="Menor"),CONCATENATE("R8C",'Mapa final'!$O$72),"")</f>
        <v/>
      </c>
      <c r="R43" s="68" t="str">
        <f>IF(AND('Mapa final'!$Y$73="Baja",'Mapa final'!$AA$73="Menor"),CONCATENATE("R8C",'Mapa final'!$O$73),"")</f>
        <v/>
      </c>
      <c r="S43" s="68" t="str">
        <f>IF(AND('Mapa final'!$Y$74="Baja",'Mapa final'!$AA$74="Menor"),CONCATENATE("R8C",'Mapa final'!$O$74),"")</f>
        <v/>
      </c>
      <c r="T43" s="68" t="str">
        <f>IF(AND('Mapa final'!$Y$75="Baja",'Mapa final'!$AA$75="Menor"),CONCATENATE("R8C",'Mapa final'!$O$75),"")</f>
        <v/>
      </c>
      <c r="U43" s="69" t="str">
        <f>IF(AND('Mapa final'!$Y$76="Baja",'Mapa final'!$AA$76="Menor"),CONCATENATE("R8C",'Mapa final'!$O$76),"")</f>
        <v/>
      </c>
      <c r="V43" s="67" t="str">
        <f>IF(AND('Mapa final'!$Y$71="Baja",'Mapa final'!$AA$71="Moderado"),CONCATENATE("R8C",'Mapa final'!$O$71),"")</f>
        <v/>
      </c>
      <c r="W43" s="68" t="str">
        <f>IF(AND('Mapa final'!$Y$72="Baja",'Mapa final'!$AA$72="Moderado"),CONCATENATE("R8C",'Mapa final'!$O$72),"")</f>
        <v/>
      </c>
      <c r="X43" s="68" t="str">
        <f>IF(AND('Mapa final'!$Y$73="Baja",'Mapa final'!$AA$73="Moderado"),CONCATENATE("R8C",'Mapa final'!$O$73),"")</f>
        <v/>
      </c>
      <c r="Y43" s="68" t="str">
        <f>IF(AND('Mapa final'!$Y$74="Baja",'Mapa final'!$AA$74="Moderado"),CONCATENATE("R8C",'Mapa final'!$O$74),"")</f>
        <v/>
      </c>
      <c r="Z43" s="68" t="str">
        <f>IF(AND('Mapa final'!$Y$75="Baja",'Mapa final'!$AA$75="Moderado"),CONCATENATE("R8C",'Mapa final'!$O$75),"")</f>
        <v/>
      </c>
      <c r="AA43" s="69" t="str">
        <f>IF(AND('Mapa final'!$Y$76="Baja",'Mapa final'!$AA$76="Moderado"),CONCATENATE("R8C",'Mapa final'!$O$76),"")</f>
        <v/>
      </c>
      <c r="AB43" s="52" t="str">
        <f>IF(AND('Mapa final'!$Y$71="Baja",'Mapa final'!$AA$71="Mayor"),CONCATENATE("R8C",'Mapa final'!$O$71),"")</f>
        <v/>
      </c>
      <c r="AC43" s="53" t="str">
        <f>IF(AND('Mapa final'!$Y$72="Baja",'Mapa final'!$AA$72="Mayor"),CONCATENATE("R8C",'Mapa final'!$O$72),"")</f>
        <v/>
      </c>
      <c r="AD43" s="53" t="str">
        <f>IF(AND('Mapa final'!$Y$73="Baja",'Mapa final'!$AA$73="Mayor"),CONCATENATE("R8C",'Mapa final'!$O$73),"")</f>
        <v/>
      </c>
      <c r="AE43" s="53" t="str">
        <f>IF(AND('Mapa final'!$Y$74="Baja",'Mapa final'!$AA$74="Mayor"),CONCATENATE("R8C",'Mapa final'!$O$74),"")</f>
        <v/>
      </c>
      <c r="AF43" s="53" t="str">
        <f>IF(AND('Mapa final'!$Y$75="Baja",'Mapa final'!$AA$75="Mayor"),CONCATENATE("R8C",'Mapa final'!$O$75),"")</f>
        <v/>
      </c>
      <c r="AG43" s="54" t="str">
        <f>IF(AND('Mapa final'!$Y$76="Baja",'Mapa final'!$AA$76="Mayor"),CONCATENATE("R8C",'Mapa final'!$O$76),"")</f>
        <v/>
      </c>
      <c r="AH43" s="55" t="str">
        <f>IF(AND('Mapa final'!$Y$71="Baja",'Mapa final'!$AA$71="Catastrófico"),CONCATENATE("R8C",'Mapa final'!$O$71),"")</f>
        <v/>
      </c>
      <c r="AI43" s="56" t="str">
        <f>IF(AND('Mapa final'!$Y$72="Baja",'Mapa final'!$AA$72="Catastrófico"),CONCATENATE("R8C",'Mapa final'!$O$72),"")</f>
        <v/>
      </c>
      <c r="AJ43" s="56" t="str">
        <f>IF(AND('Mapa final'!$Y$73="Baja",'Mapa final'!$AA$73="Catastrófico"),CONCATENATE("R8C",'Mapa final'!$O$73),"")</f>
        <v/>
      </c>
      <c r="AK43" s="56" t="str">
        <f>IF(AND('Mapa final'!$Y$74="Baja",'Mapa final'!$AA$74="Catastrófico"),CONCATENATE("R8C",'Mapa final'!$O$74),"")</f>
        <v/>
      </c>
      <c r="AL43" s="56" t="str">
        <f>IF(AND('Mapa final'!$Y$75="Baja",'Mapa final'!$AA$75="Catastrófico"),CONCATENATE("R8C",'Mapa final'!$O$75),"")</f>
        <v/>
      </c>
      <c r="AM43" s="57" t="str">
        <f>IF(AND('Mapa final'!$Y$76="Baja",'Mapa final'!$AA$76="Catastrófico"),CONCATENATE("R8C",'Mapa final'!$O$76),"")</f>
        <v/>
      </c>
      <c r="AN43" s="83"/>
      <c r="AO43" s="497"/>
      <c r="AP43" s="498"/>
      <c r="AQ43" s="498"/>
      <c r="AR43" s="498"/>
      <c r="AS43" s="498"/>
      <c r="AT43" s="49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25"/>
      <c r="C44" s="425"/>
      <c r="D44" s="426"/>
      <c r="E44" s="466"/>
      <c r="F44" s="467"/>
      <c r="G44" s="467"/>
      <c r="H44" s="467"/>
      <c r="I44" s="467"/>
      <c r="J44" s="76" t="str">
        <f>IF(AND('Mapa final'!$Y$77="Baja",'Mapa final'!$AA$77="Leve"),CONCATENATE("R9C",'Mapa final'!$O$77),"")</f>
        <v/>
      </c>
      <c r="K44" s="77" t="str">
        <f>IF(AND('Mapa final'!$Y$78="Baja",'Mapa final'!$AA$78="Leve"),CONCATENATE("R9C",'Mapa final'!$O$78),"")</f>
        <v/>
      </c>
      <c r="L44" s="77" t="str">
        <f>IF(AND('Mapa final'!$Y$79="Baja",'Mapa final'!$AA$79="Leve"),CONCATENATE("R9C",'Mapa final'!$O$79),"")</f>
        <v/>
      </c>
      <c r="M44" s="77" t="str">
        <f>IF(AND('Mapa final'!$Y$80="Baja",'Mapa final'!$AA$80="Leve"),CONCATENATE("R9C",'Mapa final'!$O$80),"")</f>
        <v/>
      </c>
      <c r="N44" s="77" t="str">
        <f>IF(AND('Mapa final'!$Y$81="Baja",'Mapa final'!$AA$81="Leve"),CONCATENATE("R9C",'Mapa final'!$O$81),"")</f>
        <v/>
      </c>
      <c r="O44" s="78" t="str">
        <f>IF(AND('Mapa final'!$Y$82="Baja",'Mapa final'!$AA$82="Leve"),CONCATENATE("R9C",'Mapa final'!$O$82),"")</f>
        <v/>
      </c>
      <c r="P44" s="67" t="str">
        <f>IF(AND('Mapa final'!$Y$77="Baja",'Mapa final'!$AA$77="Menor"),CONCATENATE("R9C",'Mapa final'!$O$77),"")</f>
        <v/>
      </c>
      <c r="Q44" s="68" t="str">
        <f>IF(AND('Mapa final'!$Y$78="Baja",'Mapa final'!$AA$78="Menor"),CONCATENATE("R9C",'Mapa final'!$O$78),"")</f>
        <v/>
      </c>
      <c r="R44" s="68" t="str">
        <f>IF(AND('Mapa final'!$Y$79="Baja",'Mapa final'!$AA$79="Menor"),CONCATENATE("R9C",'Mapa final'!$O$79),"")</f>
        <v/>
      </c>
      <c r="S44" s="68" t="str">
        <f>IF(AND('Mapa final'!$Y$80="Baja",'Mapa final'!$AA$80="Menor"),CONCATENATE("R9C",'Mapa final'!$O$80),"")</f>
        <v/>
      </c>
      <c r="T44" s="68" t="str">
        <f>IF(AND('Mapa final'!$Y$81="Baja",'Mapa final'!$AA$81="Menor"),CONCATENATE("R9C",'Mapa final'!$O$81),"")</f>
        <v/>
      </c>
      <c r="U44" s="69" t="str">
        <f>IF(AND('Mapa final'!$Y$82="Baja",'Mapa final'!$AA$82="Menor"),CONCATENATE("R9C",'Mapa final'!$O$82),"")</f>
        <v/>
      </c>
      <c r="V44" s="67" t="str">
        <f>IF(AND('Mapa final'!$Y$77="Baja",'Mapa final'!$AA$77="Moderado"),CONCATENATE("R9C",'Mapa final'!$O$77),"")</f>
        <v/>
      </c>
      <c r="W44" s="68" t="str">
        <f>IF(AND('Mapa final'!$Y$78="Baja",'Mapa final'!$AA$78="Moderado"),CONCATENATE("R9C",'Mapa final'!$O$78),"")</f>
        <v/>
      </c>
      <c r="X44" s="68" t="str">
        <f>IF(AND('Mapa final'!$Y$79="Baja",'Mapa final'!$AA$79="Moderado"),CONCATENATE("R9C",'Mapa final'!$O$79),"")</f>
        <v/>
      </c>
      <c r="Y44" s="68" t="str">
        <f>IF(AND('Mapa final'!$Y$80="Baja",'Mapa final'!$AA$80="Moderado"),CONCATENATE("R9C",'Mapa final'!$O$80),"")</f>
        <v/>
      </c>
      <c r="Z44" s="68" t="str">
        <f>IF(AND('Mapa final'!$Y$81="Baja",'Mapa final'!$AA$81="Moderado"),CONCATENATE("R9C",'Mapa final'!$O$81),"")</f>
        <v/>
      </c>
      <c r="AA44" s="69" t="str">
        <f>IF(AND('Mapa final'!$Y$82="Baja",'Mapa final'!$AA$82="Moderado"),CONCATENATE("R9C",'Mapa final'!$O$82),"")</f>
        <v/>
      </c>
      <c r="AB44" s="52" t="str">
        <f>IF(AND('Mapa final'!$Y$77="Baja",'Mapa final'!$AA$77="Mayor"),CONCATENATE("R9C",'Mapa final'!$O$77),"")</f>
        <v/>
      </c>
      <c r="AC44" s="53" t="str">
        <f>IF(AND('Mapa final'!$Y$78="Baja",'Mapa final'!$AA$78="Mayor"),CONCATENATE("R9C",'Mapa final'!$O$78),"")</f>
        <v/>
      </c>
      <c r="AD44" s="53" t="str">
        <f>IF(AND('Mapa final'!$Y$79="Baja",'Mapa final'!$AA$79="Mayor"),CONCATENATE("R9C",'Mapa final'!$O$79),"")</f>
        <v/>
      </c>
      <c r="AE44" s="53" t="str">
        <f>IF(AND('Mapa final'!$Y$80="Baja",'Mapa final'!$AA$80="Mayor"),CONCATENATE("R9C",'Mapa final'!$O$80),"")</f>
        <v/>
      </c>
      <c r="AF44" s="53" t="str">
        <f>IF(AND('Mapa final'!$Y$81="Baja",'Mapa final'!$AA$81="Mayor"),CONCATENATE("R9C",'Mapa final'!$O$81),"")</f>
        <v/>
      </c>
      <c r="AG44" s="54" t="str">
        <f>IF(AND('Mapa final'!$Y$82="Baja",'Mapa final'!$AA$82="Mayor"),CONCATENATE("R9C",'Mapa final'!$O$82),"")</f>
        <v/>
      </c>
      <c r="AH44" s="55" t="str">
        <f>IF(AND('Mapa final'!$Y$77="Baja",'Mapa final'!$AA$77="Catastrófico"),CONCATENATE("R9C",'Mapa final'!$O$77),"")</f>
        <v/>
      </c>
      <c r="AI44" s="56" t="str">
        <f>IF(AND('Mapa final'!$Y$78="Baja",'Mapa final'!$AA$78="Catastrófico"),CONCATENATE("R9C",'Mapa final'!$O$78),"")</f>
        <v/>
      </c>
      <c r="AJ44" s="56" t="str">
        <f>IF(AND('Mapa final'!$Y$79="Baja",'Mapa final'!$AA$79="Catastrófico"),CONCATENATE("R9C",'Mapa final'!$O$79),"")</f>
        <v/>
      </c>
      <c r="AK44" s="56" t="str">
        <f>IF(AND('Mapa final'!$Y$80="Baja",'Mapa final'!$AA$80="Catastrófico"),CONCATENATE("R9C",'Mapa final'!$O$80),"")</f>
        <v/>
      </c>
      <c r="AL44" s="56" t="str">
        <f>IF(AND('Mapa final'!$Y$81="Baja",'Mapa final'!$AA$81="Catastrófico"),CONCATENATE("R9C",'Mapa final'!$O$81),"")</f>
        <v/>
      </c>
      <c r="AM44" s="57" t="str">
        <f>IF(AND('Mapa final'!$Y$82="Baja",'Mapa final'!$AA$82="Catastrófico"),CONCATENATE("R9C",'Mapa final'!$O$82),"")</f>
        <v/>
      </c>
      <c r="AN44" s="83"/>
      <c r="AO44" s="497"/>
      <c r="AP44" s="498"/>
      <c r="AQ44" s="498"/>
      <c r="AR44" s="498"/>
      <c r="AS44" s="498"/>
      <c r="AT44" s="49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25"/>
      <c r="C45" s="425"/>
      <c r="D45" s="426"/>
      <c r="E45" s="469"/>
      <c r="F45" s="470"/>
      <c r="G45" s="470"/>
      <c r="H45" s="470"/>
      <c r="I45" s="470"/>
      <c r="J45" s="79" t="str">
        <f>IF(AND('Mapa final'!$Y$83="Baja",'Mapa final'!$AA$83="Leve"),CONCATENATE("R10C",'Mapa final'!$O$83),"")</f>
        <v/>
      </c>
      <c r="K45" s="80" t="str">
        <f>IF(AND('Mapa final'!$Y$84="Baja",'Mapa final'!$AA$84="Leve"),CONCATENATE("R10C",'Mapa final'!$O$84),"")</f>
        <v/>
      </c>
      <c r="L45" s="80" t="str">
        <f>IF(AND('Mapa final'!$Y$85="Baja",'Mapa final'!$AA$85="Leve"),CONCATENATE("R10C",'Mapa final'!$O$85),"")</f>
        <v/>
      </c>
      <c r="M45" s="80" t="str">
        <f>IF(AND('Mapa final'!$Y$86="Baja",'Mapa final'!$AA$86="Leve"),CONCATENATE("R10C",'Mapa final'!$O$86),"")</f>
        <v/>
      </c>
      <c r="N45" s="80" t="str">
        <f>IF(AND('Mapa final'!$Y$87="Baja",'Mapa final'!$AA$87="Leve"),CONCATENATE("R10C",'Mapa final'!$O$87),"")</f>
        <v/>
      </c>
      <c r="O45" s="81" t="str">
        <f>IF(AND('Mapa final'!$Y$88="Baja",'Mapa final'!$AA$88="Leve"),CONCATENATE("R10C",'Mapa final'!$O$88),"")</f>
        <v/>
      </c>
      <c r="P45" s="67" t="str">
        <f>IF(AND('Mapa final'!$Y$83="Baja",'Mapa final'!$AA$83="Menor"),CONCATENATE("R10C",'Mapa final'!$O$83),"")</f>
        <v/>
      </c>
      <c r="Q45" s="68" t="str">
        <f>IF(AND('Mapa final'!$Y$84="Baja",'Mapa final'!$AA$84="Menor"),CONCATENATE("R10C",'Mapa final'!$O$84),"")</f>
        <v/>
      </c>
      <c r="R45" s="68" t="str">
        <f>IF(AND('Mapa final'!$Y$85="Baja",'Mapa final'!$AA$85="Menor"),CONCATENATE("R10C",'Mapa final'!$O$85),"")</f>
        <v/>
      </c>
      <c r="S45" s="68" t="str">
        <f>IF(AND('Mapa final'!$Y$86="Baja",'Mapa final'!$AA$86="Menor"),CONCATENATE("R10C",'Mapa final'!$O$86),"")</f>
        <v/>
      </c>
      <c r="T45" s="68" t="str">
        <f>IF(AND('Mapa final'!$Y$87="Baja",'Mapa final'!$AA$87="Menor"),CONCATENATE("R10C",'Mapa final'!$O$87),"")</f>
        <v/>
      </c>
      <c r="U45" s="69" t="str">
        <f>IF(AND('Mapa final'!$Y$88="Baja",'Mapa final'!$AA$88="Menor"),CONCATENATE("R10C",'Mapa final'!$O$88),"")</f>
        <v/>
      </c>
      <c r="V45" s="70" t="str">
        <f>IF(AND('Mapa final'!$Y$83="Baja",'Mapa final'!$AA$83="Moderado"),CONCATENATE("R10C",'Mapa final'!$O$83),"")</f>
        <v/>
      </c>
      <c r="W45" s="71" t="str">
        <f>IF(AND('Mapa final'!$Y$84="Baja",'Mapa final'!$AA$84="Moderado"),CONCATENATE("R10C",'Mapa final'!$O$84),"")</f>
        <v/>
      </c>
      <c r="X45" s="71" t="str">
        <f>IF(AND('Mapa final'!$Y$85="Baja",'Mapa final'!$AA$85="Moderado"),CONCATENATE("R10C",'Mapa final'!$O$85),"")</f>
        <v/>
      </c>
      <c r="Y45" s="71" t="str">
        <f>IF(AND('Mapa final'!$Y$86="Baja",'Mapa final'!$AA$86="Moderado"),CONCATENATE("R10C",'Mapa final'!$O$86),"")</f>
        <v/>
      </c>
      <c r="Z45" s="71" t="str">
        <f>IF(AND('Mapa final'!$Y$87="Baja",'Mapa final'!$AA$87="Moderado"),CONCATENATE("R10C",'Mapa final'!$O$87),"")</f>
        <v/>
      </c>
      <c r="AA45" s="72" t="str">
        <f>IF(AND('Mapa final'!$Y$88="Baja",'Mapa final'!$AA$88="Moderado"),CONCATENATE("R10C",'Mapa final'!$O$88),"")</f>
        <v/>
      </c>
      <c r="AB45" s="58" t="str">
        <f>IF(AND('Mapa final'!$Y$83="Baja",'Mapa final'!$AA$83="Mayor"),CONCATENATE("R10C",'Mapa final'!$O$83),"")</f>
        <v/>
      </c>
      <c r="AC45" s="59" t="str">
        <f>IF(AND('Mapa final'!$Y$84="Baja",'Mapa final'!$AA$84="Mayor"),CONCATENATE("R10C",'Mapa final'!$O$84),"")</f>
        <v/>
      </c>
      <c r="AD45" s="59" t="str">
        <f>IF(AND('Mapa final'!$Y$85="Baja",'Mapa final'!$AA$85="Mayor"),CONCATENATE("R10C",'Mapa final'!$O$85),"")</f>
        <v/>
      </c>
      <c r="AE45" s="59" t="str">
        <f>IF(AND('Mapa final'!$Y$86="Baja",'Mapa final'!$AA$86="Mayor"),CONCATENATE("R10C",'Mapa final'!$O$86),"")</f>
        <v/>
      </c>
      <c r="AF45" s="59" t="str">
        <f>IF(AND('Mapa final'!$Y$87="Baja",'Mapa final'!$AA$87="Mayor"),CONCATENATE("R10C",'Mapa final'!$O$87),"")</f>
        <v/>
      </c>
      <c r="AG45" s="60" t="str">
        <f>IF(AND('Mapa final'!$Y$88="Baja",'Mapa final'!$AA$88="Mayor"),CONCATENATE("R10C",'Mapa final'!$O$88),"")</f>
        <v/>
      </c>
      <c r="AH45" s="61" t="str">
        <f>IF(AND('Mapa final'!$Y$83="Baja",'Mapa final'!$AA$83="Catastrófico"),CONCATENATE("R10C",'Mapa final'!$O$83),"")</f>
        <v/>
      </c>
      <c r="AI45" s="62" t="str">
        <f>IF(AND('Mapa final'!$Y$84="Baja",'Mapa final'!$AA$84="Catastrófico"),CONCATENATE("R10C",'Mapa final'!$O$84),"")</f>
        <v/>
      </c>
      <c r="AJ45" s="62" t="str">
        <f>IF(AND('Mapa final'!$Y$85="Baja",'Mapa final'!$AA$85="Catastrófico"),CONCATENATE("R10C",'Mapa final'!$O$85),"")</f>
        <v/>
      </c>
      <c r="AK45" s="62" t="str">
        <f>IF(AND('Mapa final'!$Y$86="Baja",'Mapa final'!$AA$86="Catastrófico"),CONCATENATE("R10C",'Mapa final'!$O$86),"")</f>
        <v/>
      </c>
      <c r="AL45" s="62" t="str">
        <f>IF(AND('Mapa final'!$Y$87="Baja",'Mapa final'!$AA$87="Catastrófico"),CONCATENATE("R10C",'Mapa final'!$O$87),"")</f>
        <v/>
      </c>
      <c r="AM45" s="63" t="str">
        <f>IF(AND('Mapa final'!$Y$88="Baja",'Mapa final'!$AA$88="Catastrófico"),CONCATENATE("R10C",'Mapa final'!$O$88),"")</f>
        <v/>
      </c>
      <c r="AN45" s="83"/>
      <c r="AO45" s="500"/>
      <c r="AP45" s="501"/>
      <c r="AQ45" s="501"/>
      <c r="AR45" s="501"/>
      <c r="AS45" s="501"/>
      <c r="AT45" s="502"/>
    </row>
    <row r="46" spans="1:80" ht="46.5" customHeight="1" x14ac:dyDescent="0.35">
      <c r="A46" s="83"/>
      <c r="B46" s="425"/>
      <c r="C46" s="425"/>
      <c r="D46" s="426"/>
      <c r="E46" s="463" t="s">
        <v>100</v>
      </c>
      <c r="F46" s="464"/>
      <c r="G46" s="464"/>
      <c r="H46" s="464"/>
      <c r="I46" s="465"/>
      <c r="J46" s="73" t="str">
        <f>IF(AND('Mapa final'!$Y$29="Muy Baja",'Mapa final'!$AA$29="Leve"),CONCATENATE("R1C",'Mapa final'!$O$29),"")</f>
        <v/>
      </c>
      <c r="K46" s="74" t="str">
        <f>IF(AND('Mapa final'!$Y$30="Muy Baja",'Mapa final'!$AA$30="Leve"),CONCATENATE("R1C",'Mapa final'!$O$30),"")</f>
        <v/>
      </c>
      <c r="L46" s="74" t="str">
        <f>IF(AND('Mapa final'!$Y$31="Muy Baja",'Mapa final'!$AA$31="Leve"),CONCATENATE("R1C",'Mapa final'!$O$31),"")</f>
        <v/>
      </c>
      <c r="M46" s="74" t="str">
        <f>IF(AND('Mapa final'!$Y$32="Muy Baja",'Mapa final'!$AA$32="Leve"),CONCATENATE("R1C",'Mapa final'!$O$32),"")</f>
        <v/>
      </c>
      <c r="N46" s="74" t="str">
        <f>IF(AND('Mapa final'!$Y$33="Muy Baja",'Mapa final'!$AA$33="Leve"),CONCATENATE("R1C",'Mapa final'!$O$33),"")</f>
        <v/>
      </c>
      <c r="O46" s="75" t="str">
        <f>IF(AND('Mapa final'!$Y$34="Muy Baja",'Mapa final'!$AA$34="Leve"),CONCATENATE("R1C",'Mapa final'!$O$34),"")</f>
        <v/>
      </c>
      <c r="P46" s="73" t="str">
        <f>IF(AND('Mapa final'!$Y$29="Muy Baja",'Mapa final'!$AA$29="Menor"),CONCATENATE("R1C",'Mapa final'!$O$29),"")</f>
        <v/>
      </c>
      <c r="Q46" s="74" t="str">
        <f>IF(AND('Mapa final'!$Y$30="Muy Baja",'Mapa final'!$AA$30="Menor"),CONCATENATE("R1C",'Mapa final'!$O$30),"")</f>
        <v/>
      </c>
      <c r="R46" s="74" t="str">
        <f>IF(AND('Mapa final'!$Y$31="Muy Baja",'Mapa final'!$AA$31="Menor"),CONCATENATE("R1C",'Mapa final'!$O$31),"")</f>
        <v/>
      </c>
      <c r="S46" s="74" t="str">
        <f>IF(AND('Mapa final'!$Y$32="Muy Baja",'Mapa final'!$AA$32="Menor"),CONCATENATE("R1C",'Mapa final'!$O$32),"")</f>
        <v/>
      </c>
      <c r="T46" s="74" t="str">
        <f>IF(AND('Mapa final'!$Y$33="Muy Baja",'Mapa final'!$AA$33="Menor"),CONCATENATE("R1C",'Mapa final'!$O$33),"")</f>
        <v/>
      </c>
      <c r="U46" s="75" t="str">
        <f>IF(AND('Mapa final'!$Y$34="Muy Baja",'Mapa final'!$AA$34="Menor"),CONCATENATE("R1C",'Mapa final'!$O$34),"")</f>
        <v/>
      </c>
      <c r="V46" s="64" t="str">
        <f>IF(AND('Mapa final'!$Y$29="Muy Baja",'Mapa final'!$AA$29="Moderado"),CONCATENATE("R1C",'Mapa final'!$O$29),"")</f>
        <v/>
      </c>
      <c r="W46" s="82" t="str">
        <f>IF(AND('Mapa final'!$Y$30="Muy Baja",'Mapa final'!$AA$30="Moderado"),CONCATENATE("R1C",'Mapa final'!$O$30),"")</f>
        <v/>
      </c>
      <c r="X46" s="65" t="str">
        <f>IF(AND('Mapa final'!$Y$31="Muy Baja",'Mapa final'!$AA$31="Moderado"),CONCATENATE("R1C",'Mapa final'!$O$31),"")</f>
        <v/>
      </c>
      <c r="Y46" s="65" t="str">
        <f>IF(AND('Mapa final'!$Y$32="Muy Baja",'Mapa final'!$AA$32="Moderado"),CONCATENATE("R1C",'Mapa final'!$O$32),"")</f>
        <v/>
      </c>
      <c r="Z46" s="65" t="str">
        <f>IF(AND('Mapa final'!$Y$33="Muy Baja",'Mapa final'!$AA$33="Moderado"),CONCATENATE("R1C",'Mapa final'!$O$33),"")</f>
        <v/>
      </c>
      <c r="AA46" s="66" t="str">
        <f>IF(AND('Mapa final'!$Y$34="Muy Baja",'Mapa final'!$AA$34="Moderado"),CONCATENATE("R1C",'Mapa final'!$O$34),"")</f>
        <v/>
      </c>
      <c r="AB46" s="46" t="str">
        <f>IF(AND('Mapa final'!$Y$29="Muy Baja",'Mapa final'!$AA$29="Mayor"),CONCATENATE("R1C",'Mapa final'!$O$29),"")</f>
        <v/>
      </c>
      <c r="AC46" s="47" t="str">
        <f>IF(AND('Mapa final'!$Y$30="Muy Baja",'Mapa final'!$AA$30="Mayor"),CONCATENATE("R1C",'Mapa final'!$O$30),"")</f>
        <v/>
      </c>
      <c r="AD46" s="47" t="str">
        <f>IF(AND('Mapa final'!$Y$31="Muy Baja",'Mapa final'!$AA$31="Mayor"),CONCATENATE("R1C",'Mapa final'!$O$31),"")</f>
        <v/>
      </c>
      <c r="AE46" s="47" t="str">
        <f>IF(AND('Mapa final'!$Y$32="Muy Baja",'Mapa final'!$AA$32="Mayor"),CONCATENATE("R1C",'Mapa final'!$O$32),"")</f>
        <v/>
      </c>
      <c r="AF46" s="47" t="str">
        <f>IF(AND('Mapa final'!$Y$33="Muy Baja",'Mapa final'!$AA$33="Mayor"),CONCATENATE("R1C",'Mapa final'!$O$33),"")</f>
        <v/>
      </c>
      <c r="AG46" s="48" t="str">
        <f>IF(AND('Mapa final'!$Y$34="Muy Baja",'Mapa final'!$AA$34="Mayor"),CONCATENATE("R1C",'Mapa final'!$O$34),"")</f>
        <v/>
      </c>
      <c r="AH46" s="49" t="str">
        <f>IF(AND('Mapa final'!$Y$29="Muy Baja",'Mapa final'!$AA$29="Catastrófico"),CONCATENATE("R1C",'Mapa final'!$O$29),"")</f>
        <v/>
      </c>
      <c r="AI46" s="50" t="str">
        <f>IF(AND('Mapa final'!$Y$30="Muy Baja",'Mapa final'!$AA$30="Catastrófico"),CONCATENATE("R1C",'Mapa final'!$O$30),"")</f>
        <v/>
      </c>
      <c r="AJ46" s="50" t="str">
        <f>IF(AND('Mapa final'!$Y$31="Muy Baja",'Mapa final'!$AA$31="Catastrófico"),CONCATENATE("R1C",'Mapa final'!$O$31),"")</f>
        <v/>
      </c>
      <c r="AK46" s="50" t="str">
        <f>IF(AND('Mapa final'!$Y$32="Muy Baja",'Mapa final'!$AA$32="Catastrófico"),CONCATENATE("R1C",'Mapa final'!$O$32),"")</f>
        <v/>
      </c>
      <c r="AL46" s="50" t="str">
        <f>IF(AND('Mapa final'!$Y$33="Muy Baja",'Mapa final'!$AA$33="Catastrófico"),CONCATENATE("R1C",'Mapa final'!$O$33),"")</f>
        <v/>
      </c>
      <c r="AM46" s="51" t="str">
        <f>IF(AND('Mapa final'!$Y$34="Muy Baja",'Mapa final'!$AA$34="Catastrófico"),CONCATENATE("R1C",'Mapa final'!$O$34),"")</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25"/>
      <c r="C47" s="425"/>
      <c r="D47" s="426"/>
      <c r="E47" s="482"/>
      <c r="F47" s="467"/>
      <c r="G47" s="467"/>
      <c r="H47" s="467"/>
      <c r="I47" s="468"/>
      <c r="J47" s="76" t="str">
        <f>IF(AND('Mapa final'!$Y$35="Muy Baja",'Mapa final'!$AA$35="Leve"),CONCATENATE("R2C",'Mapa final'!$O$35),"")</f>
        <v/>
      </c>
      <c r="K47" s="77" t="str">
        <f>IF(AND('Mapa final'!$Y$36="Muy Baja",'Mapa final'!$AA$36="Leve"),CONCATENATE("R2C",'Mapa final'!$O$36),"")</f>
        <v/>
      </c>
      <c r="L47" s="77" t="str">
        <f>IF(AND('Mapa final'!$Y$37="Muy Baja",'Mapa final'!$AA$37="Leve"),CONCATENATE("R2C",'Mapa final'!$O$37),"")</f>
        <v/>
      </c>
      <c r="M47" s="77" t="str">
        <f>IF(AND('Mapa final'!$Y$38="Muy Baja",'Mapa final'!$AA$38="Leve"),CONCATENATE("R2C",'Mapa final'!$O$38),"")</f>
        <v/>
      </c>
      <c r="N47" s="77" t="str">
        <f>IF(AND('Mapa final'!$Y$39="Muy Baja",'Mapa final'!$AA$39="Leve"),CONCATENATE("R2C",'Mapa final'!$O$39),"")</f>
        <v/>
      </c>
      <c r="O47" s="78" t="str">
        <f>IF(AND('Mapa final'!$Y$40="Muy Baja",'Mapa final'!$AA$40="Leve"),CONCATENATE("R2C",'Mapa final'!$O$40),"")</f>
        <v/>
      </c>
      <c r="P47" s="76" t="str">
        <f>IF(AND('Mapa final'!$Y$35="Muy Baja",'Mapa final'!$AA$35="Menor"),CONCATENATE("R2C",'Mapa final'!$O$35),"")</f>
        <v/>
      </c>
      <c r="Q47" s="77" t="str">
        <f>IF(AND('Mapa final'!$Y$36="Muy Baja",'Mapa final'!$AA$36="Menor"),CONCATENATE("R2C",'Mapa final'!$O$36),"")</f>
        <v/>
      </c>
      <c r="R47" s="77" t="str">
        <f>IF(AND('Mapa final'!$Y$37="Muy Baja",'Mapa final'!$AA$37="Menor"),CONCATENATE("R2C",'Mapa final'!$O$37),"")</f>
        <v/>
      </c>
      <c r="S47" s="77" t="str">
        <f>IF(AND('Mapa final'!$Y$38="Muy Baja",'Mapa final'!$AA$38="Menor"),CONCATENATE("R2C",'Mapa final'!$O$38),"")</f>
        <v/>
      </c>
      <c r="T47" s="77" t="str">
        <f>IF(AND('Mapa final'!$Y$39="Muy Baja",'Mapa final'!$AA$39="Menor"),CONCATENATE("R2C",'Mapa final'!$O$39),"")</f>
        <v/>
      </c>
      <c r="U47" s="78" t="str">
        <f>IF(AND('Mapa final'!$Y$40="Muy Baja",'Mapa final'!$AA$40="Menor"),CONCATENATE("R2C",'Mapa final'!$O$40),"")</f>
        <v/>
      </c>
      <c r="V47" s="67" t="str">
        <f>IF(AND('Mapa final'!$Y$35="Muy Baja",'Mapa final'!$AA$35="Moderado"),CONCATENATE("R2C",'Mapa final'!$O$35),"")</f>
        <v/>
      </c>
      <c r="W47" s="68" t="str">
        <f>IF(AND('Mapa final'!$Y$36="Muy Baja",'Mapa final'!$AA$36="Moderado"),CONCATENATE("R2C",'Mapa final'!$O$36),"")</f>
        <v/>
      </c>
      <c r="X47" s="68" t="str">
        <f>IF(AND('Mapa final'!$Y$37="Muy Baja",'Mapa final'!$AA$37="Moderado"),CONCATENATE("R2C",'Mapa final'!$O$37),"")</f>
        <v/>
      </c>
      <c r="Y47" s="68" t="str">
        <f>IF(AND('Mapa final'!$Y$38="Muy Baja",'Mapa final'!$AA$38="Moderado"),CONCATENATE("R2C",'Mapa final'!$O$38),"")</f>
        <v/>
      </c>
      <c r="Z47" s="68" t="str">
        <f>IF(AND('Mapa final'!$Y$39="Muy Baja",'Mapa final'!$AA$39="Moderado"),CONCATENATE("R2C",'Mapa final'!$O$39),"")</f>
        <v/>
      </c>
      <c r="AA47" s="69" t="str">
        <f>IF(AND('Mapa final'!$Y$40="Muy Baja",'Mapa final'!$AA$40="Moderado"),CONCATENATE("R2C",'Mapa final'!$O$40),"")</f>
        <v/>
      </c>
      <c r="AB47" s="52" t="str">
        <f>IF(AND('Mapa final'!$Y$35="Muy Baja",'Mapa final'!$AA$35="Mayor"),CONCATENATE("R2C",'Mapa final'!$O$35),"")</f>
        <v/>
      </c>
      <c r="AC47" s="53" t="str">
        <f>IF(AND('Mapa final'!$Y$36="Muy Baja",'Mapa final'!$AA$36="Mayor"),CONCATENATE("R2C",'Mapa final'!$O$36),"")</f>
        <v/>
      </c>
      <c r="AD47" s="53" t="str">
        <f>IF(AND('Mapa final'!$Y$37="Muy Baja",'Mapa final'!$AA$37="Mayor"),CONCATENATE("R2C",'Mapa final'!$O$37),"")</f>
        <v/>
      </c>
      <c r="AE47" s="53" t="str">
        <f>IF(AND('Mapa final'!$Y$38="Muy Baja",'Mapa final'!$AA$38="Mayor"),CONCATENATE("R2C",'Mapa final'!$O$38),"")</f>
        <v/>
      </c>
      <c r="AF47" s="53" t="str">
        <f>IF(AND('Mapa final'!$Y$39="Muy Baja",'Mapa final'!$AA$39="Mayor"),CONCATENATE("R2C",'Mapa final'!$O$39),"")</f>
        <v/>
      </c>
      <c r="AG47" s="54" t="str">
        <f>IF(AND('Mapa final'!$Y$40="Muy Baja",'Mapa final'!$AA$40="Mayor"),CONCATENATE("R2C",'Mapa final'!$O$40),"")</f>
        <v/>
      </c>
      <c r="AH47" s="55" t="str">
        <f>IF(AND('Mapa final'!$Y$35="Muy Baja",'Mapa final'!$AA$35="Catastrófico"),CONCATENATE("R2C",'Mapa final'!$O$35),"")</f>
        <v/>
      </c>
      <c r="AI47" s="56" t="str">
        <f>IF(AND('Mapa final'!$Y$36="Muy Baja",'Mapa final'!$AA$36="Catastrófico"),CONCATENATE("R2C",'Mapa final'!$O$36),"")</f>
        <v/>
      </c>
      <c r="AJ47" s="56" t="str">
        <f>IF(AND('Mapa final'!$Y$37="Muy Baja",'Mapa final'!$AA$37="Catastrófico"),CONCATENATE("R2C",'Mapa final'!$O$37),"")</f>
        <v/>
      </c>
      <c r="AK47" s="56" t="str">
        <f>IF(AND('Mapa final'!$Y$38="Muy Baja",'Mapa final'!$AA$38="Catastrófico"),CONCATENATE("R2C",'Mapa final'!$O$38),"")</f>
        <v/>
      </c>
      <c r="AL47" s="56" t="str">
        <f>IF(AND('Mapa final'!$Y$39="Muy Baja",'Mapa final'!$AA$39="Catastrófico"),CONCATENATE("R2C",'Mapa final'!$O$39),"")</f>
        <v/>
      </c>
      <c r="AM47" s="57" t="str">
        <f>IF(AND('Mapa final'!$Y$40="Muy Baja",'Mapa final'!$AA$40="Catastrófico"),CONCATENATE("R2C",'Mapa final'!$O$40),"")</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25"/>
      <c r="C48" s="425"/>
      <c r="D48" s="426"/>
      <c r="E48" s="482"/>
      <c r="F48" s="467"/>
      <c r="G48" s="467"/>
      <c r="H48" s="467"/>
      <c r="I48" s="468"/>
      <c r="J48" s="76" t="str">
        <f>IF(AND('Mapa final'!$Y$41="Muy Baja",'Mapa final'!$AA$41="Leve"),CONCATENATE("R3C",'Mapa final'!$O$41),"")</f>
        <v/>
      </c>
      <c r="K48" s="77" t="str">
        <f>IF(AND('Mapa final'!$Y$42="Muy Baja",'Mapa final'!$AA$42="Leve"),CONCATENATE("R3C",'Mapa final'!$O$42),"")</f>
        <v/>
      </c>
      <c r="L48" s="77" t="str">
        <f>IF(AND('Mapa final'!$Y$43="Muy Baja",'Mapa final'!$AA$43="Leve"),CONCATENATE("R3C",'Mapa final'!$O$43),"")</f>
        <v/>
      </c>
      <c r="M48" s="77" t="str">
        <f>IF(AND('Mapa final'!$Y$44="Muy Baja",'Mapa final'!$AA$44="Leve"),CONCATENATE("R3C",'Mapa final'!$O$44),"")</f>
        <v/>
      </c>
      <c r="N48" s="77" t="str">
        <f>IF(AND('Mapa final'!$Y$45="Muy Baja",'Mapa final'!$AA$45="Leve"),CONCATENATE("R3C",'Mapa final'!$O$45),"")</f>
        <v/>
      </c>
      <c r="O48" s="78" t="str">
        <f>IF(AND('Mapa final'!$Y$46="Muy Baja",'Mapa final'!$AA$46="Leve"),CONCATENATE("R3C",'Mapa final'!$O$46),"")</f>
        <v/>
      </c>
      <c r="P48" s="76" t="str">
        <f>IF(AND('Mapa final'!$Y$41="Muy Baja",'Mapa final'!$AA$41="Menor"),CONCATENATE("R3C",'Mapa final'!$O$41),"")</f>
        <v/>
      </c>
      <c r="Q48" s="77" t="str">
        <f>IF(AND('Mapa final'!$Y$42="Muy Baja",'Mapa final'!$AA$42="Menor"),CONCATENATE("R3C",'Mapa final'!$O$42),"")</f>
        <v/>
      </c>
      <c r="R48" s="77" t="str">
        <f>IF(AND('Mapa final'!$Y$43="Muy Baja",'Mapa final'!$AA$43="Menor"),CONCATENATE("R3C",'Mapa final'!$O$43),"")</f>
        <v/>
      </c>
      <c r="S48" s="77" t="str">
        <f>IF(AND('Mapa final'!$Y$44="Muy Baja",'Mapa final'!$AA$44="Menor"),CONCATENATE("R3C",'Mapa final'!$O$44),"")</f>
        <v/>
      </c>
      <c r="T48" s="77" t="str">
        <f>IF(AND('Mapa final'!$Y$45="Muy Baja",'Mapa final'!$AA$45="Menor"),CONCATENATE("R3C",'Mapa final'!$O$45),"")</f>
        <v/>
      </c>
      <c r="U48" s="78" t="str">
        <f>IF(AND('Mapa final'!$Y$46="Muy Baja",'Mapa final'!$AA$46="Menor"),CONCATENATE("R3C",'Mapa final'!$O$46),"")</f>
        <v/>
      </c>
      <c r="V48" s="67" t="str">
        <f>IF(AND('Mapa final'!$Y$41="Muy Baja",'Mapa final'!$AA$41="Moderado"),CONCATENATE("R3C",'Mapa final'!$O$41),"")</f>
        <v/>
      </c>
      <c r="W48" s="68" t="str">
        <f>IF(AND('Mapa final'!$Y$42="Muy Baja",'Mapa final'!$AA$42="Moderado"),CONCATENATE("R3C",'Mapa final'!$O$42),"")</f>
        <v/>
      </c>
      <c r="X48" s="68" t="str">
        <f>IF(AND('Mapa final'!$Y$43="Muy Baja",'Mapa final'!$AA$43="Moderado"),CONCATENATE("R3C",'Mapa final'!$O$43),"")</f>
        <v/>
      </c>
      <c r="Y48" s="68" t="str">
        <f>IF(AND('Mapa final'!$Y$44="Muy Baja",'Mapa final'!$AA$44="Moderado"),CONCATENATE("R3C",'Mapa final'!$O$44),"")</f>
        <v/>
      </c>
      <c r="Z48" s="68" t="str">
        <f>IF(AND('Mapa final'!$Y$45="Muy Baja",'Mapa final'!$AA$45="Moderado"),CONCATENATE("R3C",'Mapa final'!$O$45),"")</f>
        <v/>
      </c>
      <c r="AA48" s="69" t="str">
        <f>IF(AND('Mapa final'!$Y$46="Muy Baja",'Mapa final'!$AA$46="Moderado"),CONCATENATE("R3C",'Mapa final'!$O$46),"")</f>
        <v/>
      </c>
      <c r="AB48" s="52" t="str">
        <f>IF(AND('Mapa final'!$Y$41="Muy Baja",'Mapa final'!$AA$41="Mayor"),CONCATENATE("R3C",'Mapa final'!$O$41),"")</f>
        <v/>
      </c>
      <c r="AC48" s="53" t="str">
        <f>IF(AND('Mapa final'!$Y$42="Muy Baja",'Mapa final'!$AA$42="Mayor"),CONCATENATE("R3C",'Mapa final'!$O$42),"")</f>
        <v/>
      </c>
      <c r="AD48" s="53" t="str">
        <f>IF(AND('Mapa final'!$Y$43="Muy Baja",'Mapa final'!$AA$43="Mayor"),CONCATENATE("R3C",'Mapa final'!$O$43),"")</f>
        <v/>
      </c>
      <c r="AE48" s="53" t="str">
        <f>IF(AND('Mapa final'!$Y$44="Muy Baja",'Mapa final'!$AA$44="Mayor"),CONCATENATE("R3C",'Mapa final'!$O$44),"")</f>
        <v/>
      </c>
      <c r="AF48" s="53" t="str">
        <f>IF(AND('Mapa final'!$Y$45="Muy Baja",'Mapa final'!$AA$45="Mayor"),CONCATENATE("R3C",'Mapa final'!$O$45),"")</f>
        <v/>
      </c>
      <c r="AG48" s="54" t="str">
        <f>IF(AND('Mapa final'!$Y$46="Muy Baja",'Mapa final'!$AA$46="Mayor"),CONCATENATE("R3C",'Mapa final'!$O$46),"")</f>
        <v/>
      </c>
      <c r="AH48" s="55" t="str">
        <f>IF(AND('Mapa final'!$Y$41="Muy Baja",'Mapa final'!$AA$41="Catastrófico"),CONCATENATE("R3C",'Mapa final'!$O$41),"")</f>
        <v/>
      </c>
      <c r="AI48" s="56" t="str">
        <f>IF(AND('Mapa final'!$Y$42="Muy Baja",'Mapa final'!$AA$42="Catastrófico"),CONCATENATE("R3C",'Mapa final'!$O$42),"")</f>
        <v/>
      </c>
      <c r="AJ48" s="56" t="str">
        <f>IF(AND('Mapa final'!$Y$43="Muy Baja",'Mapa final'!$AA$43="Catastrófico"),CONCATENATE("R3C",'Mapa final'!$O$43),"")</f>
        <v/>
      </c>
      <c r="AK48" s="56" t="str">
        <f>IF(AND('Mapa final'!$Y$44="Muy Baja",'Mapa final'!$AA$44="Catastrófico"),CONCATENATE("R3C",'Mapa final'!$O$44),"")</f>
        <v/>
      </c>
      <c r="AL48" s="56" t="str">
        <f>IF(AND('Mapa final'!$Y$45="Muy Baja",'Mapa final'!$AA$45="Catastrófico"),CONCATENATE("R3C",'Mapa final'!$O$45),"")</f>
        <v/>
      </c>
      <c r="AM48" s="57" t="str">
        <f>IF(AND('Mapa final'!$Y$46="Muy Baja",'Mapa final'!$AA$46="Catastrófico"),CONCATENATE("R3C",'Mapa final'!$O$46),"")</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25"/>
      <c r="C49" s="425"/>
      <c r="D49" s="426"/>
      <c r="E49" s="466"/>
      <c r="F49" s="467"/>
      <c r="G49" s="467"/>
      <c r="H49" s="467"/>
      <c r="I49" s="468"/>
      <c r="J49" s="76" t="str">
        <f>IF(AND('Mapa final'!$Y$47="Muy Baja",'Mapa final'!$AA$47="Leve"),CONCATENATE("R4C",'Mapa final'!$O$47),"")</f>
        <v/>
      </c>
      <c r="K49" s="77" t="str">
        <f>IF(AND('Mapa final'!$Y$48="Muy Baja",'Mapa final'!$AA$48="Leve"),CONCATENATE("R4C",'Mapa final'!$O$48),"")</f>
        <v/>
      </c>
      <c r="L49" s="77" t="str">
        <f>IF(AND('Mapa final'!$Y$49="Muy Baja",'Mapa final'!$AA$49="Leve"),CONCATENATE("R4C",'Mapa final'!$O$49),"")</f>
        <v/>
      </c>
      <c r="M49" s="77" t="str">
        <f>IF(AND('Mapa final'!$Y$50="Muy Baja",'Mapa final'!$AA$50="Leve"),CONCATENATE("R4C",'Mapa final'!$O$50),"")</f>
        <v/>
      </c>
      <c r="N49" s="77" t="str">
        <f>IF(AND('Mapa final'!$Y$51="Muy Baja",'Mapa final'!$AA$51="Leve"),CONCATENATE("R4C",'Mapa final'!$O$51),"")</f>
        <v/>
      </c>
      <c r="O49" s="78" t="str">
        <f>IF(AND('Mapa final'!$Y$52="Muy Baja",'Mapa final'!$AA$52="Leve"),CONCATENATE("R4C",'Mapa final'!$O$52),"")</f>
        <v/>
      </c>
      <c r="P49" s="76" t="str">
        <f>IF(AND('Mapa final'!$Y$47="Muy Baja",'Mapa final'!$AA$47="Menor"),CONCATENATE("R4C",'Mapa final'!$O$47),"")</f>
        <v/>
      </c>
      <c r="Q49" s="77" t="str">
        <f>IF(AND('Mapa final'!$Y$48="Muy Baja",'Mapa final'!$AA$48="Menor"),CONCATENATE("R4C",'Mapa final'!$O$48),"")</f>
        <v/>
      </c>
      <c r="R49" s="77" t="str">
        <f>IF(AND('Mapa final'!$Y$49="Muy Baja",'Mapa final'!$AA$49="Menor"),CONCATENATE("R4C",'Mapa final'!$O$49),"")</f>
        <v/>
      </c>
      <c r="S49" s="77" t="str">
        <f>IF(AND('Mapa final'!$Y$50="Muy Baja",'Mapa final'!$AA$50="Menor"),CONCATENATE("R4C",'Mapa final'!$O$50),"")</f>
        <v/>
      </c>
      <c r="T49" s="77" t="str">
        <f>IF(AND('Mapa final'!$Y$51="Muy Baja",'Mapa final'!$AA$51="Menor"),CONCATENATE("R4C",'Mapa final'!$O$51),"")</f>
        <v/>
      </c>
      <c r="U49" s="78" t="str">
        <f>IF(AND('Mapa final'!$Y$52="Muy Baja",'Mapa final'!$AA$52="Menor"),CONCATENATE("R4C",'Mapa final'!$O$52),"")</f>
        <v/>
      </c>
      <c r="V49" s="67" t="str">
        <f>IF(AND('Mapa final'!$Y$47="Muy Baja",'Mapa final'!$AA$47="Moderado"),CONCATENATE("R4C",'Mapa final'!$O$47),"")</f>
        <v/>
      </c>
      <c r="W49" s="68" t="str">
        <f>IF(AND('Mapa final'!$Y$48="Muy Baja",'Mapa final'!$AA$48="Moderado"),CONCATENATE("R4C",'Mapa final'!$O$48),"")</f>
        <v/>
      </c>
      <c r="X49" s="68" t="str">
        <f>IF(AND('Mapa final'!$Y$49="Muy Baja",'Mapa final'!$AA$49="Moderado"),CONCATENATE("R4C",'Mapa final'!$O$49),"")</f>
        <v/>
      </c>
      <c r="Y49" s="68" t="str">
        <f>IF(AND('Mapa final'!$Y$50="Muy Baja",'Mapa final'!$AA$50="Moderado"),CONCATENATE("R4C",'Mapa final'!$O$50),"")</f>
        <v/>
      </c>
      <c r="Z49" s="68" t="str">
        <f>IF(AND('Mapa final'!$Y$51="Muy Baja",'Mapa final'!$AA$51="Moderado"),CONCATENATE("R4C",'Mapa final'!$O$51),"")</f>
        <v/>
      </c>
      <c r="AA49" s="69" t="str">
        <f>IF(AND('Mapa final'!$Y$52="Muy Baja",'Mapa final'!$AA$52="Moderado"),CONCATENATE("R4C",'Mapa final'!$O$52),"")</f>
        <v/>
      </c>
      <c r="AB49" s="52" t="str">
        <f>IF(AND('Mapa final'!$Y$47="Muy Baja",'Mapa final'!$AA$47="Mayor"),CONCATENATE("R4C",'Mapa final'!$O$47),"")</f>
        <v/>
      </c>
      <c r="AC49" s="53" t="str">
        <f>IF(AND('Mapa final'!$Y$48="Muy Baja",'Mapa final'!$AA$48="Mayor"),CONCATENATE("R4C",'Mapa final'!$O$48),"")</f>
        <v/>
      </c>
      <c r="AD49" s="53" t="str">
        <f>IF(AND('Mapa final'!$Y$49="Muy Baja",'Mapa final'!$AA$49="Mayor"),CONCATENATE("R4C",'Mapa final'!$O$49),"")</f>
        <v/>
      </c>
      <c r="AE49" s="53" t="str">
        <f>IF(AND('Mapa final'!$Y$50="Muy Baja",'Mapa final'!$AA$50="Mayor"),CONCATENATE("R4C",'Mapa final'!$O$50),"")</f>
        <v/>
      </c>
      <c r="AF49" s="53" t="str">
        <f>IF(AND('Mapa final'!$Y$51="Muy Baja",'Mapa final'!$AA$51="Mayor"),CONCATENATE("R4C",'Mapa final'!$O$51),"")</f>
        <v/>
      </c>
      <c r="AG49" s="54" t="str">
        <f>IF(AND('Mapa final'!$Y$52="Muy Baja",'Mapa final'!$AA$52="Mayor"),CONCATENATE("R4C",'Mapa final'!$O$52),"")</f>
        <v/>
      </c>
      <c r="AH49" s="55" t="str">
        <f>IF(AND('Mapa final'!$Y$47="Muy Baja",'Mapa final'!$AA$47="Catastrófico"),CONCATENATE("R4C",'Mapa final'!$O$47),"")</f>
        <v/>
      </c>
      <c r="AI49" s="56" t="str">
        <f>IF(AND('Mapa final'!$Y$48="Muy Baja",'Mapa final'!$AA$48="Catastrófico"),CONCATENATE("R4C",'Mapa final'!$O$48),"")</f>
        <v/>
      </c>
      <c r="AJ49" s="56" t="str">
        <f>IF(AND('Mapa final'!$Y$49="Muy Baja",'Mapa final'!$AA$49="Catastrófico"),CONCATENATE("R4C",'Mapa final'!$O$49),"")</f>
        <v/>
      </c>
      <c r="AK49" s="56" t="str">
        <f>IF(AND('Mapa final'!$Y$50="Muy Baja",'Mapa final'!$AA$50="Catastrófico"),CONCATENATE("R4C",'Mapa final'!$O$50),"")</f>
        <v/>
      </c>
      <c r="AL49" s="56" t="str">
        <f>IF(AND('Mapa final'!$Y$51="Muy Baja",'Mapa final'!$AA$51="Catastrófico"),CONCATENATE("R4C",'Mapa final'!$O$51),"")</f>
        <v/>
      </c>
      <c r="AM49" s="57" t="str">
        <f>IF(AND('Mapa final'!$Y$52="Muy Baja",'Mapa final'!$AA$52="Catastrófico"),CONCATENATE("R4C",'Mapa final'!$O$52),"")</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25"/>
      <c r="C50" s="425"/>
      <c r="D50" s="426"/>
      <c r="E50" s="466"/>
      <c r="F50" s="467"/>
      <c r="G50" s="467"/>
      <c r="H50" s="467"/>
      <c r="I50" s="468"/>
      <c r="J50" s="76" t="str">
        <f>IF(AND('Mapa final'!$Y$53="Muy Baja",'Mapa final'!$AA$53="Leve"),CONCATENATE("R5C",'Mapa final'!$O$53),"")</f>
        <v/>
      </c>
      <c r="K50" s="77" t="str">
        <f>IF(AND('Mapa final'!$Y$54="Muy Baja",'Mapa final'!$AA$54="Leve"),CONCATENATE("R5C",'Mapa final'!$O$54),"")</f>
        <v/>
      </c>
      <c r="L50" s="77" t="str">
        <f>IF(AND('Mapa final'!$Y$55="Muy Baja",'Mapa final'!$AA$55="Leve"),CONCATENATE("R5C",'Mapa final'!$O$55),"")</f>
        <v/>
      </c>
      <c r="M50" s="77" t="str">
        <f>IF(AND('Mapa final'!$Y$56="Muy Baja",'Mapa final'!$AA$56="Leve"),CONCATENATE("R5C",'Mapa final'!$O$56),"")</f>
        <v/>
      </c>
      <c r="N50" s="77" t="str">
        <f>IF(AND('Mapa final'!$Y$57="Muy Baja",'Mapa final'!$AA$57="Leve"),CONCATENATE("R5C",'Mapa final'!$O$57),"")</f>
        <v/>
      </c>
      <c r="O50" s="78" t="str">
        <f>IF(AND('Mapa final'!$Y$58="Muy Baja",'Mapa final'!$AA$58="Leve"),CONCATENATE("R5C",'Mapa final'!$O$58),"")</f>
        <v/>
      </c>
      <c r="P50" s="76" t="str">
        <f>IF(AND('Mapa final'!$Y$53="Muy Baja",'Mapa final'!$AA$53="Menor"),CONCATENATE("R5C",'Mapa final'!$O$53),"")</f>
        <v/>
      </c>
      <c r="Q50" s="77" t="str">
        <f>IF(AND('Mapa final'!$Y$54="Muy Baja",'Mapa final'!$AA$54="Menor"),CONCATENATE("R5C",'Mapa final'!$O$54),"")</f>
        <v/>
      </c>
      <c r="R50" s="77" t="str">
        <f>IF(AND('Mapa final'!$Y$55="Muy Baja",'Mapa final'!$AA$55="Menor"),CONCATENATE("R5C",'Mapa final'!$O$55),"")</f>
        <v/>
      </c>
      <c r="S50" s="77" t="str">
        <f>IF(AND('Mapa final'!$Y$56="Muy Baja",'Mapa final'!$AA$56="Menor"),CONCATENATE("R5C",'Mapa final'!$O$56),"")</f>
        <v/>
      </c>
      <c r="T50" s="77" t="str">
        <f>IF(AND('Mapa final'!$Y$57="Muy Baja",'Mapa final'!$AA$57="Menor"),CONCATENATE("R5C",'Mapa final'!$O$57),"")</f>
        <v/>
      </c>
      <c r="U50" s="78" t="str">
        <f>IF(AND('Mapa final'!$Y$58="Muy Baja",'Mapa final'!$AA$58="Menor"),CONCATENATE("R5C",'Mapa final'!$O$58),"")</f>
        <v/>
      </c>
      <c r="V50" s="67" t="str">
        <f>IF(AND('Mapa final'!$Y$53="Muy Baja",'Mapa final'!$AA$53="Moderado"),CONCATENATE("R5C",'Mapa final'!$O$53),"")</f>
        <v/>
      </c>
      <c r="W50" s="68" t="str">
        <f>IF(AND('Mapa final'!$Y$54="Muy Baja",'Mapa final'!$AA$54="Moderado"),CONCATENATE("R5C",'Mapa final'!$O$54),"")</f>
        <v/>
      </c>
      <c r="X50" s="68" t="str">
        <f>IF(AND('Mapa final'!$Y$55="Muy Baja",'Mapa final'!$AA$55="Moderado"),CONCATENATE("R5C",'Mapa final'!$O$55),"")</f>
        <v/>
      </c>
      <c r="Y50" s="68" t="str">
        <f>IF(AND('Mapa final'!$Y$56="Muy Baja",'Mapa final'!$AA$56="Moderado"),CONCATENATE("R5C",'Mapa final'!$O$56),"")</f>
        <v/>
      </c>
      <c r="Z50" s="68" t="str">
        <f>IF(AND('Mapa final'!$Y$57="Muy Baja",'Mapa final'!$AA$57="Moderado"),CONCATENATE("R5C",'Mapa final'!$O$57),"")</f>
        <v/>
      </c>
      <c r="AA50" s="69" t="str">
        <f>IF(AND('Mapa final'!$Y$58="Muy Baja",'Mapa final'!$AA$58="Moderado"),CONCATENATE("R5C",'Mapa final'!$O$58),"")</f>
        <v/>
      </c>
      <c r="AB50" s="52" t="str">
        <f>IF(AND('Mapa final'!$Y$53="Muy Baja",'Mapa final'!$AA$53="Mayor"),CONCATENATE("R5C",'Mapa final'!$O$53),"")</f>
        <v/>
      </c>
      <c r="AC50" s="53" t="str">
        <f>IF(AND('Mapa final'!$Y$54="Muy Baja",'Mapa final'!$AA$54="Mayor"),CONCATENATE("R5C",'Mapa final'!$O$54),"")</f>
        <v/>
      </c>
      <c r="AD50" s="53" t="str">
        <f>IF(AND('Mapa final'!$Y$55="Muy Baja",'Mapa final'!$AA$55="Mayor"),CONCATENATE("R5C",'Mapa final'!$O$55),"")</f>
        <v/>
      </c>
      <c r="AE50" s="53" t="str">
        <f>IF(AND('Mapa final'!$Y$56="Muy Baja",'Mapa final'!$AA$56="Mayor"),CONCATENATE("R5C",'Mapa final'!$O$56),"")</f>
        <v/>
      </c>
      <c r="AF50" s="53" t="str">
        <f>IF(AND('Mapa final'!$Y$57="Muy Baja",'Mapa final'!$AA$57="Mayor"),CONCATENATE("R5C",'Mapa final'!$O$57),"")</f>
        <v/>
      </c>
      <c r="AG50" s="54" t="str">
        <f>IF(AND('Mapa final'!$Y$58="Muy Baja",'Mapa final'!$AA$58="Mayor"),CONCATENATE("R5C",'Mapa final'!$O$58),"")</f>
        <v/>
      </c>
      <c r="AH50" s="55" t="str">
        <f>IF(AND('Mapa final'!$Y$53="Muy Baja",'Mapa final'!$AA$53="Catastrófico"),CONCATENATE("R5C",'Mapa final'!$O$53),"")</f>
        <v/>
      </c>
      <c r="AI50" s="56" t="str">
        <f>IF(AND('Mapa final'!$Y$54="Muy Baja",'Mapa final'!$AA$54="Catastrófico"),CONCATENATE("R5C",'Mapa final'!$O$54),"")</f>
        <v/>
      </c>
      <c r="AJ50" s="56" t="str">
        <f>IF(AND('Mapa final'!$Y$55="Muy Baja",'Mapa final'!$AA$55="Catastrófico"),CONCATENATE("R5C",'Mapa final'!$O$55),"")</f>
        <v/>
      </c>
      <c r="AK50" s="56" t="str">
        <f>IF(AND('Mapa final'!$Y$56="Muy Baja",'Mapa final'!$AA$56="Catastrófico"),CONCATENATE("R5C",'Mapa final'!$O$56),"")</f>
        <v/>
      </c>
      <c r="AL50" s="56" t="str">
        <f>IF(AND('Mapa final'!$Y$57="Muy Baja",'Mapa final'!$AA$57="Catastrófico"),CONCATENATE("R5C",'Mapa final'!$O$57),"")</f>
        <v/>
      </c>
      <c r="AM50" s="57" t="str">
        <f>IF(AND('Mapa final'!$Y$58="Muy Baja",'Mapa final'!$AA$58="Catastrófico"),CONCATENATE("R5C",'Mapa final'!$O$58),"")</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25"/>
      <c r="C51" s="425"/>
      <c r="D51" s="426"/>
      <c r="E51" s="466"/>
      <c r="F51" s="467"/>
      <c r="G51" s="467"/>
      <c r="H51" s="467"/>
      <c r="I51" s="468"/>
      <c r="J51" s="76" t="str">
        <f>IF(AND('Mapa final'!$Y$59="Muy Baja",'Mapa final'!$AA$59="Leve"),CONCATENATE("R6C",'Mapa final'!$O$59),"")</f>
        <v/>
      </c>
      <c r="K51" s="77" t="str">
        <f>IF(AND('Mapa final'!$Y$60="Muy Baja",'Mapa final'!$AA$60="Leve"),CONCATENATE("R6C",'Mapa final'!$O$60),"")</f>
        <v/>
      </c>
      <c r="L51" s="77" t="str">
        <f>IF(AND('Mapa final'!$Y$61="Muy Baja",'Mapa final'!$AA$61="Leve"),CONCATENATE("R6C",'Mapa final'!$O$61),"")</f>
        <v/>
      </c>
      <c r="M51" s="77" t="str">
        <f>IF(AND('Mapa final'!$Y$62="Muy Baja",'Mapa final'!$AA$62="Leve"),CONCATENATE("R6C",'Mapa final'!$O$62),"")</f>
        <v/>
      </c>
      <c r="N51" s="77" t="str">
        <f>IF(AND('Mapa final'!$Y$63="Muy Baja",'Mapa final'!$AA$63="Leve"),CONCATENATE("R6C",'Mapa final'!$O$63),"")</f>
        <v/>
      </c>
      <c r="O51" s="78" t="str">
        <f>IF(AND('Mapa final'!$Y$64="Muy Baja",'Mapa final'!$AA$64="Leve"),CONCATENATE("R6C",'Mapa final'!$O$64),"")</f>
        <v/>
      </c>
      <c r="P51" s="76" t="str">
        <f>IF(AND('Mapa final'!$Y$59="Muy Baja",'Mapa final'!$AA$59="Menor"),CONCATENATE("R6C",'Mapa final'!$O$59),"")</f>
        <v/>
      </c>
      <c r="Q51" s="77" t="str">
        <f>IF(AND('Mapa final'!$Y$60="Muy Baja",'Mapa final'!$AA$60="Menor"),CONCATENATE("R6C",'Mapa final'!$O$60),"")</f>
        <v/>
      </c>
      <c r="R51" s="77" t="str">
        <f>IF(AND('Mapa final'!$Y$61="Muy Baja",'Mapa final'!$AA$61="Menor"),CONCATENATE("R6C",'Mapa final'!$O$61),"")</f>
        <v/>
      </c>
      <c r="S51" s="77" t="str">
        <f>IF(AND('Mapa final'!$Y$62="Muy Baja",'Mapa final'!$AA$62="Menor"),CONCATENATE("R6C",'Mapa final'!$O$62),"")</f>
        <v/>
      </c>
      <c r="T51" s="77" t="str">
        <f>IF(AND('Mapa final'!$Y$63="Muy Baja",'Mapa final'!$AA$63="Menor"),CONCATENATE("R6C",'Mapa final'!$O$63),"")</f>
        <v/>
      </c>
      <c r="U51" s="78" t="str">
        <f>IF(AND('Mapa final'!$Y$64="Muy Baja",'Mapa final'!$AA$64="Menor"),CONCATENATE("R6C",'Mapa final'!$O$64),"")</f>
        <v/>
      </c>
      <c r="V51" s="67" t="str">
        <f>IF(AND('Mapa final'!$Y$59="Muy Baja",'Mapa final'!$AA$59="Moderado"),CONCATENATE("R6C",'Mapa final'!$O$59),"")</f>
        <v/>
      </c>
      <c r="W51" s="68" t="str">
        <f>IF(AND('Mapa final'!$Y$60="Muy Baja",'Mapa final'!$AA$60="Moderado"),CONCATENATE("R6C",'Mapa final'!$O$60),"")</f>
        <v/>
      </c>
      <c r="X51" s="68" t="str">
        <f>IF(AND('Mapa final'!$Y$61="Muy Baja",'Mapa final'!$AA$61="Moderado"),CONCATENATE("R6C",'Mapa final'!$O$61),"")</f>
        <v/>
      </c>
      <c r="Y51" s="68" t="str">
        <f>IF(AND('Mapa final'!$Y$62="Muy Baja",'Mapa final'!$AA$62="Moderado"),CONCATENATE("R6C",'Mapa final'!$O$62),"")</f>
        <v/>
      </c>
      <c r="Z51" s="68" t="str">
        <f>IF(AND('Mapa final'!$Y$63="Muy Baja",'Mapa final'!$AA$63="Moderado"),CONCATENATE("R6C",'Mapa final'!$O$63),"")</f>
        <v/>
      </c>
      <c r="AA51" s="69" t="str">
        <f>IF(AND('Mapa final'!$Y$64="Muy Baja",'Mapa final'!$AA$64="Moderado"),CONCATENATE("R6C",'Mapa final'!$O$64),"")</f>
        <v/>
      </c>
      <c r="AB51" s="52" t="str">
        <f>IF(AND('Mapa final'!$Y$59="Muy Baja",'Mapa final'!$AA$59="Mayor"),CONCATENATE("R6C",'Mapa final'!$O$59),"")</f>
        <v/>
      </c>
      <c r="AC51" s="53" t="str">
        <f>IF(AND('Mapa final'!$Y$60="Muy Baja",'Mapa final'!$AA$60="Mayor"),CONCATENATE("R6C",'Mapa final'!$O$60),"")</f>
        <v/>
      </c>
      <c r="AD51" s="53" t="str">
        <f>IF(AND('Mapa final'!$Y$61="Muy Baja",'Mapa final'!$AA$61="Mayor"),CONCATENATE("R6C",'Mapa final'!$O$61),"")</f>
        <v/>
      </c>
      <c r="AE51" s="53" t="str">
        <f>IF(AND('Mapa final'!$Y$62="Muy Baja",'Mapa final'!$AA$62="Mayor"),CONCATENATE("R6C",'Mapa final'!$O$62),"")</f>
        <v/>
      </c>
      <c r="AF51" s="53" t="str">
        <f>IF(AND('Mapa final'!$Y$63="Muy Baja",'Mapa final'!$AA$63="Mayor"),CONCATENATE("R6C",'Mapa final'!$O$63),"")</f>
        <v/>
      </c>
      <c r="AG51" s="54" t="str">
        <f>IF(AND('Mapa final'!$Y$64="Muy Baja",'Mapa final'!$AA$64="Mayor"),CONCATENATE("R6C",'Mapa final'!$O$64),"")</f>
        <v/>
      </c>
      <c r="AH51" s="55" t="str">
        <f>IF(AND('Mapa final'!$Y$59="Muy Baja",'Mapa final'!$AA$59="Catastrófico"),CONCATENATE("R6C",'Mapa final'!$O$59),"")</f>
        <v/>
      </c>
      <c r="AI51" s="56" t="str">
        <f>IF(AND('Mapa final'!$Y$60="Muy Baja",'Mapa final'!$AA$60="Catastrófico"),CONCATENATE("R6C",'Mapa final'!$O$60),"")</f>
        <v/>
      </c>
      <c r="AJ51" s="56" t="str">
        <f>IF(AND('Mapa final'!$Y$61="Muy Baja",'Mapa final'!$AA$61="Catastrófico"),CONCATENATE("R6C",'Mapa final'!$O$61),"")</f>
        <v/>
      </c>
      <c r="AK51" s="56" t="str">
        <f>IF(AND('Mapa final'!$Y$62="Muy Baja",'Mapa final'!$AA$62="Catastrófico"),CONCATENATE("R6C",'Mapa final'!$O$62),"")</f>
        <v/>
      </c>
      <c r="AL51" s="56" t="str">
        <f>IF(AND('Mapa final'!$Y$63="Muy Baja",'Mapa final'!$AA$63="Catastrófico"),CONCATENATE("R6C",'Mapa final'!$O$63),"")</f>
        <v/>
      </c>
      <c r="AM51" s="57" t="str">
        <f>IF(AND('Mapa final'!$Y$64="Muy Baja",'Mapa final'!$AA$64="Catastrófico"),CONCATENATE("R6C",'Mapa final'!$O$64),"")</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25"/>
      <c r="C52" s="425"/>
      <c r="D52" s="426"/>
      <c r="E52" s="466"/>
      <c r="F52" s="467"/>
      <c r="G52" s="467"/>
      <c r="H52" s="467"/>
      <c r="I52" s="468"/>
      <c r="J52" s="76" t="str">
        <f>IF(AND('Mapa final'!$Y$65="Muy Baja",'Mapa final'!$AA$65="Leve"),CONCATENATE("R7C",'Mapa final'!$O$65),"")</f>
        <v/>
      </c>
      <c r="K52" s="77" t="str">
        <f>IF(AND('Mapa final'!$Y$66="Muy Baja",'Mapa final'!$AA$66="Leve"),CONCATENATE("R7C",'Mapa final'!$O$66),"")</f>
        <v/>
      </c>
      <c r="L52" s="77" t="str">
        <f>IF(AND('Mapa final'!$Y$67="Muy Baja",'Mapa final'!$AA$67="Leve"),CONCATENATE("R7C",'Mapa final'!$O$67),"")</f>
        <v/>
      </c>
      <c r="M52" s="77" t="str">
        <f>IF(AND('Mapa final'!$Y$68="Muy Baja",'Mapa final'!$AA$68="Leve"),CONCATENATE("R7C",'Mapa final'!$O$68),"")</f>
        <v/>
      </c>
      <c r="N52" s="77" t="str">
        <f>IF(AND('Mapa final'!$Y$69="Muy Baja",'Mapa final'!$AA$69="Leve"),CONCATENATE("R7C",'Mapa final'!$O$69),"")</f>
        <v/>
      </c>
      <c r="O52" s="78" t="str">
        <f>IF(AND('Mapa final'!$Y$70="Muy Baja",'Mapa final'!$AA$70="Leve"),CONCATENATE("R7C",'Mapa final'!$O$70),"")</f>
        <v/>
      </c>
      <c r="P52" s="76" t="str">
        <f>IF(AND('Mapa final'!$Y$65="Muy Baja",'Mapa final'!$AA$65="Menor"),CONCATENATE("R7C",'Mapa final'!$O$65),"")</f>
        <v/>
      </c>
      <c r="Q52" s="77" t="str">
        <f>IF(AND('Mapa final'!$Y$66="Muy Baja",'Mapa final'!$AA$66="Menor"),CONCATENATE("R7C",'Mapa final'!$O$66),"")</f>
        <v/>
      </c>
      <c r="R52" s="77" t="str">
        <f>IF(AND('Mapa final'!$Y$67="Muy Baja",'Mapa final'!$AA$67="Menor"),CONCATENATE("R7C",'Mapa final'!$O$67),"")</f>
        <v/>
      </c>
      <c r="S52" s="77" t="str">
        <f>IF(AND('Mapa final'!$Y$68="Muy Baja",'Mapa final'!$AA$68="Menor"),CONCATENATE("R7C",'Mapa final'!$O$68),"")</f>
        <v/>
      </c>
      <c r="T52" s="77" t="str">
        <f>IF(AND('Mapa final'!$Y$69="Muy Baja",'Mapa final'!$AA$69="Menor"),CONCATENATE("R7C",'Mapa final'!$O$69),"")</f>
        <v/>
      </c>
      <c r="U52" s="78" t="str">
        <f>IF(AND('Mapa final'!$Y$70="Muy Baja",'Mapa final'!$AA$70="Menor"),CONCATENATE("R7C",'Mapa final'!$O$70),"")</f>
        <v/>
      </c>
      <c r="V52" s="67" t="str">
        <f>IF(AND('Mapa final'!$Y$65="Muy Baja",'Mapa final'!$AA$65="Moderado"),CONCATENATE("R7C",'Mapa final'!$O$65),"")</f>
        <v/>
      </c>
      <c r="W52" s="68" t="str">
        <f>IF(AND('Mapa final'!$Y$66="Muy Baja",'Mapa final'!$AA$66="Moderado"),CONCATENATE("R7C",'Mapa final'!$O$66),"")</f>
        <v/>
      </c>
      <c r="X52" s="68" t="str">
        <f>IF(AND('Mapa final'!$Y$67="Muy Baja",'Mapa final'!$AA$67="Moderado"),CONCATENATE("R7C",'Mapa final'!$O$67),"")</f>
        <v/>
      </c>
      <c r="Y52" s="68" t="str">
        <f>IF(AND('Mapa final'!$Y$68="Muy Baja",'Mapa final'!$AA$68="Moderado"),CONCATENATE("R7C",'Mapa final'!$O$68),"")</f>
        <v/>
      </c>
      <c r="Z52" s="68" t="str">
        <f>IF(AND('Mapa final'!$Y$69="Muy Baja",'Mapa final'!$AA$69="Moderado"),CONCATENATE("R7C",'Mapa final'!$O$69),"")</f>
        <v/>
      </c>
      <c r="AA52" s="69" t="str">
        <f>IF(AND('Mapa final'!$Y$70="Muy Baja",'Mapa final'!$AA$70="Moderado"),CONCATENATE("R7C",'Mapa final'!$O$70),"")</f>
        <v/>
      </c>
      <c r="AB52" s="52" t="str">
        <f>IF(AND('Mapa final'!$Y$65="Muy Baja",'Mapa final'!$AA$65="Mayor"),CONCATENATE("R7C",'Mapa final'!$O$65),"")</f>
        <v/>
      </c>
      <c r="AC52" s="53" t="str">
        <f>IF(AND('Mapa final'!$Y$66="Muy Baja",'Mapa final'!$AA$66="Mayor"),CONCATENATE("R7C",'Mapa final'!$O$66),"")</f>
        <v/>
      </c>
      <c r="AD52" s="53" t="str">
        <f>IF(AND('Mapa final'!$Y$67="Muy Baja",'Mapa final'!$AA$67="Mayor"),CONCATENATE("R7C",'Mapa final'!$O$67),"")</f>
        <v/>
      </c>
      <c r="AE52" s="53" t="str">
        <f>IF(AND('Mapa final'!$Y$68="Muy Baja",'Mapa final'!$AA$68="Mayor"),CONCATENATE("R7C",'Mapa final'!$O$68),"")</f>
        <v/>
      </c>
      <c r="AF52" s="53" t="str">
        <f>IF(AND('Mapa final'!$Y$69="Muy Baja",'Mapa final'!$AA$69="Mayor"),CONCATENATE("R7C",'Mapa final'!$O$69),"")</f>
        <v/>
      </c>
      <c r="AG52" s="54" t="str">
        <f>IF(AND('Mapa final'!$Y$70="Muy Baja",'Mapa final'!$AA$70="Mayor"),CONCATENATE("R7C",'Mapa final'!$O$70),"")</f>
        <v/>
      </c>
      <c r="AH52" s="55" t="str">
        <f>IF(AND('Mapa final'!$Y$65="Muy Baja",'Mapa final'!$AA$65="Catastrófico"),CONCATENATE("R7C",'Mapa final'!$O$65),"")</f>
        <v/>
      </c>
      <c r="AI52" s="56" t="str">
        <f>IF(AND('Mapa final'!$Y$66="Muy Baja",'Mapa final'!$AA$66="Catastrófico"),CONCATENATE("R7C",'Mapa final'!$O$66),"")</f>
        <v/>
      </c>
      <c r="AJ52" s="56" t="str">
        <f>IF(AND('Mapa final'!$Y$67="Muy Baja",'Mapa final'!$AA$67="Catastrófico"),CONCATENATE("R7C",'Mapa final'!$O$67),"")</f>
        <v/>
      </c>
      <c r="AK52" s="56" t="str">
        <f>IF(AND('Mapa final'!$Y$68="Muy Baja",'Mapa final'!$AA$68="Catastrófico"),CONCATENATE("R7C",'Mapa final'!$O$68),"")</f>
        <v/>
      </c>
      <c r="AL52" s="56" t="str">
        <f>IF(AND('Mapa final'!$Y$69="Muy Baja",'Mapa final'!$AA$69="Catastrófico"),CONCATENATE("R7C",'Mapa final'!$O$69),"")</f>
        <v/>
      </c>
      <c r="AM52" s="57" t="str">
        <f>IF(AND('Mapa final'!$Y$70="Muy Baja",'Mapa final'!$AA$70="Catastrófico"),CONCATENATE("R7C",'Mapa final'!$O$70),"")</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25"/>
      <c r="C53" s="425"/>
      <c r="D53" s="426"/>
      <c r="E53" s="466"/>
      <c r="F53" s="467"/>
      <c r="G53" s="467"/>
      <c r="H53" s="467"/>
      <c r="I53" s="468"/>
      <c r="J53" s="76" t="str">
        <f>IF(AND('Mapa final'!$Y$71="Muy Baja",'Mapa final'!$AA$71="Leve"),CONCATENATE("R8C",'Mapa final'!$O$71),"")</f>
        <v/>
      </c>
      <c r="K53" s="77" t="str">
        <f>IF(AND('Mapa final'!$Y$72="Muy Baja",'Mapa final'!$AA$72="Leve"),CONCATENATE("R8C",'Mapa final'!$O$72),"")</f>
        <v/>
      </c>
      <c r="L53" s="77" t="str">
        <f>IF(AND('Mapa final'!$Y$73="Muy Baja",'Mapa final'!$AA$73="Leve"),CONCATENATE("R8C",'Mapa final'!$O$73),"")</f>
        <v/>
      </c>
      <c r="M53" s="77" t="str">
        <f>IF(AND('Mapa final'!$Y$74="Muy Baja",'Mapa final'!$AA$74="Leve"),CONCATENATE("R8C",'Mapa final'!$O$74),"")</f>
        <v/>
      </c>
      <c r="N53" s="77" t="str">
        <f>IF(AND('Mapa final'!$Y$75="Muy Baja",'Mapa final'!$AA$75="Leve"),CONCATENATE("R8C",'Mapa final'!$O$75),"")</f>
        <v/>
      </c>
      <c r="O53" s="78" t="str">
        <f>IF(AND('Mapa final'!$Y$76="Muy Baja",'Mapa final'!$AA$76="Leve"),CONCATENATE("R8C",'Mapa final'!$O$76),"")</f>
        <v/>
      </c>
      <c r="P53" s="76" t="str">
        <f>IF(AND('Mapa final'!$Y$71="Muy Baja",'Mapa final'!$AA$71="Menor"),CONCATENATE("R8C",'Mapa final'!$O$71),"")</f>
        <v/>
      </c>
      <c r="Q53" s="77" t="str">
        <f>IF(AND('Mapa final'!$Y$72="Muy Baja",'Mapa final'!$AA$72="Menor"),CONCATENATE("R8C",'Mapa final'!$O$72),"")</f>
        <v/>
      </c>
      <c r="R53" s="77" t="str">
        <f>IF(AND('Mapa final'!$Y$73="Muy Baja",'Mapa final'!$AA$73="Menor"),CONCATENATE("R8C",'Mapa final'!$O$73),"")</f>
        <v/>
      </c>
      <c r="S53" s="77" t="str">
        <f>IF(AND('Mapa final'!$Y$74="Muy Baja",'Mapa final'!$AA$74="Menor"),CONCATENATE("R8C",'Mapa final'!$O$74),"")</f>
        <v/>
      </c>
      <c r="T53" s="77" t="str">
        <f>IF(AND('Mapa final'!$Y$75="Muy Baja",'Mapa final'!$AA$75="Menor"),CONCATENATE("R8C",'Mapa final'!$O$75),"")</f>
        <v/>
      </c>
      <c r="U53" s="78" t="str">
        <f>IF(AND('Mapa final'!$Y$76="Muy Baja",'Mapa final'!$AA$76="Menor"),CONCATENATE("R8C",'Mapa final'!$O$76),"")</f>
        <v/>
      </c>
      <c r="V53" s="67" t="str">
        <f>IF(AND('Mapa final'!$Y$71="Muy Baja",'Mapa final'!$AA$71="Moderado"),CONCATENATE("R8C",'Mapa final'!$O$71),"")</f>
        <v/>
      </c>
      <c r="W53" s="68" t="str">
        <f>IF(AND('Mapa final'!$Y$72="Muy Baja",'Mapa final'!$AA$72="Moderado"),CONCATENATE("R8C",'Mapa final'!$O$72),"")</f>
        <v/>
      </c>
      <c r="X53" s="68" t="str">
        <f>IF(AND('Mapa final'!$Y$73="Muy Baja",'Mapa final'!$AA$73="Moderado"),CONCATENATE("R8C",'Mapa final'!$O$73),"")</f>
        <v/>
      </c>
      <c r="Y53" s="68" t="str">
        <f>IF(AND('Mapa final'!$Y$74="Muy Baja",'Mapa final'!$AA$74="Moderado"),CONCATENATE("R8C",'Mapa final'!$O$74),"")</f>
        <v/>
      </c>
      <c r="Z53" s="68" t="str">
        <f>IF(AND('Mapa final'!$Y$75="Muy Baja",'Mapa final'!$AA$75="Moderado"),CONCATENATE("R8C",'Mapa final'!$O$75),"")</f>
        <v/>
      </c>
      <c r="AA53" s="69" t="str">
        <f>IF(AND('Mapa final'!$Y$76="Muy Baja",'Mapa final'!$AA$76="Moderado"),CONCATENATE("R8C",'Mapa final'!$O$76),"")</f>
        <v/>
      </c>
      <c r="AB53" s="52" t="str">
        <f>IF(AND('Mapa final'!$Y$71="Muy Baja",'Mapa final'!$AA$71="Mayor"),CONCATENATE("R8C",'Mapa final'!$O$71),"")</f>
        <v/>
      </c>
      <c r="AC53" s="53" t="str">
        <f>IF(AND('Mapa final'!$Y$72="Muy Baja",'Mapa final'!$AA$72="Mayor"),CONCATENATE("R8C",'Mapa final'!$O$72),"")</f>
        <v/>
      </c>
      <c r="AD53" s="53" t="str">
        <f>IF(AND('Mapa final'!$Y$73="Muy Baja",'Mapa final'!$AA$73="Mayor"),CONCATENATE("R8C",'Mapa final'!$O$73),"")</f>
        <v/>
      </c>
      <c r="AE53" s="53" t="str">
        <f>IF(AND('Mapa final'!$Y$74="Muy Baja",'Mapa final'!$AA$74="Mayor"),CONCATENATE("R8C",'Mapa final'!$O$74),"")</f>
        <v/>
      </c>
      <c r="AF53" s="53" t="str">
        <f>IF(AND('Mapa final'!$Y$75="Muy Baja",'Mapa final'!$AA$75="Mayor"),CONCATENATE("R8C",'Mapa final'!$O$75),"")</f>
        <v/>
      </c>
      <c r="AG53" s="54" t="str">
        <f>IF(AND('Mapa final'!$Y$76="Muy Baja",'Mapa final'!$AA$76="Mayor"),CONCATENATE("R8C",'Mapa final'!$O$76),"")</f>
        <v/>
      </c>
      <c r="AH53" s="55" t="str">
        <f>IF(AND('Mapa final'!$Y$71="Muy Baja",'Mapa final'!$AA$71="Catastrófico"),CONCATENATE("R8C",'Mapa final'!$O$71),"")</f>
        <v/>
      </c>
      <c r="AI53" s="56" t="str">
        <f>IF(AND('Mapa final'!$Y$72="Muy Baja",'Mapa final'!$AA$72="Catastrófico"),CONCATENATE("R8C",'Mapa final'!$O$72),"")</f>
        <v/>
      </c>
      <c r="AJ53" s="56" t="str">
        <f>IF(AND('Mapa final'!$Y$73="Muy Baja",'Mapa final'!$AA$73="Catastrófico"),CONCATENATE("R8C",'Mapa final'!$O$73),"")</f>
        <v/>
      </c>
      <c r="AK53" s="56" t="str">
        <f>IF(AND('Mapa final'!$Y$74="Muy Baja",'Mapa final'!$AA$74="Catastrófico"),CONCATENATE("R8C",'Mapa final'!$O$74),"")</f>
        <v/>
      </c>
      <c r="AL53" s="56" t="str">
        <f>IF(AND('Mapa final'!$Y$75="Muy Baja",'Mapa final'!$AA$75="Catastrófico"),CONCATENATE("R8C",'Mapa final'!$O$75),"")</f>
        <v/>
      </c>
      <c r="AM53" s="57" t="str">
        <f>IF(AND('Mapa final'!$Y$76="Muy Baja",'Mapa final'!$AA$76="Catastrófico"),CONCATENATE("R8C",'Mapa final'!$O$76),"")</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25"/>
      <c r="C54" s="425"/>
      <c r="D54" s="426"/>
      <c r="E54" s="466"/>
      <c r="F54" s="467"/>
      <c r="G54" s="467"/>
      <c r="H54" s="467"/>
      <c r="I54" s="468"/>
      <c r="J54" s="76" t="str">
        <f>IF(AND('Mapa final'!$Y$77="Muy Baja",'Mapa final'!$AA$77="Leve"),CONCATENATE("R9C",'Mapa final'!$O$77),"")</f>
        <v/>
      </c>
      <c r="K54" s="77" t="str">
        <f>IF(AND('Mapa final'!$Y$78="Muy Baja",'Mapa final'!$AA$78="Leve"),CONCATENATE("R9C",'Mapa final'!$O$78),"")</f>
        <v/>
      </c>
      <c r="L54" s="77" t="str">
        <f>IF(AND('Mapa final'!$Y$79="Muy Baja",'Mapa final'!$AA$79="Leve"),CONCATENATE("R9C",'Mapa final'!$O$79),"")</f>
        <v/>
      </c>
      <c r="M54" s="77" t="str">
        <f>IF(AND('Mapa final'!$Y$80="Muy Baja",'Mapa final'!$AA$80="Leve"),CONCATENATE("R9C",'Mapa final'!$O$80),"")</f>
        <v/>
      </c>
      <c r="N54" s="77" t="str">
        <f>IF(AND('Mapa final'!$Y$81="Muy Baja",'Mapa final'!$AA$81="Leve"),CONCATENATE("R9C",'Mapa final'!$O$81),"")</f>
        <v/>
      </c>
      <c r="O54" s="78" t="str">
        <f>IF(AND('Mapa final'!$Y$82="Muy Baja",'Mapa final'!$AA$82="Leve"),CONCATENATE("R9C",'Mapa final'!$O$82),"")</f>
        <v/>
      </c>
      <c r="P54" s="76" t="str">
        <f>IF(AND('Mapa final'!$Y$77="Muy Baja",'Mapa final'!$AA$77="Menor"),CONCATENATE("R9C",'Mapa final'!$O$77),"")</f>
        <v/>
      </c>
      <c r="Q54" s="77" t="str">
        <f>IF(AND('Mapa final'!$Y$78="Muy Baja",'Mapa final'!$AA$78="Menor"),CONCATENATE("R9C",'Mapa final'!$O$78),"")</f>
        <v/>
      </c>
      <c r="R54" s="77" t="str">
        <f>IF(AND('Mapa final'!$Y$79="Muy Baja",'Mapa final'!$AA$79="Menor"),CONCATENATE("R9C",'Mapa final'!$O$79),"")</f>
        <v/>
      </c>
      <c r="S54" s="77" t="str">
        <f>IF(AND('Mapa final'!$Y$80="Muy Baja",'Mapa final'!$AA$80="Menor"),CONCATENATE("R9C",'Mapa final'!$O$80),"")</f>
        <v/>
      </c>
      <c r="T54" s="77" t="str">
        <f>IF(AND('Mapa final'!$Y$81="Muy Baja",'Mapa final'!$AA$81="Menor"),CONCATENATE("R9C",'Mapa final'!$O$81),"")</f>
        <v/>
      </c>
      <c r="U54" s="78" t="str">
        <f>IF(AND('Mapa final'!$Y$82="Muy Baja",'Mapa final'!$AA$82="Menor"),CONCATENATE("R9C",'Mapa final'!$O$82),"")</f>
        <v/>
      </c>
      <c r="V54" s="67" t="str">
        <f>IF(AND('Mapa final'!$Y$77="Muy Baja",'Mapa final'!$AA$77="Moderado"),CONCATENATE("R9C",'Mapa final'!$O$77),"")</f>
        <v/>
      </c>
      <c r="W54" s="68" t="str">
        <f>IF(AND('Mapa final'!$Y$78="Muy Baja",'Mapa final'!$AA$78="Moderado"),CONCATENATE("R9C",'Mapa final'!$O$78),"")</f>
        <v/>
      </c>
      <c r="X54" s="68" t="str">
        <f>IF(AND('Mapa final'!$Y$79="Muy Baja",'Mapa final'!$AA$79="Moderado"),CONCATENATE("R9C",'Mapa final'!$O$79),"")</f>
        <v/>
      </c>
      <c r="Y54" s="68" t="str">
        <f>IF(AND('Mapa final'!$Y$80="Muy Baja",'Mapa final'!$AA$80="Moderado"),CONCATENATE("R9C",'Mapa final'!$O$80),"")</f>
        <v/>
      </c>
      <c r="Z54" s="68" t="str">
        <f>IF(AND('Mapa final'!$Y$81="Muy Baja",'Mapa final'!$AA$81="Moderado"),CONCATENATE("R9C",'Mapa final'!$O$81),"")</f>
        <v/>
      </c>
      <c r="AA54" s="69" t="str">
        <f>IF(AND('Mapa final'!$Y$82="Muy Baja",'Mapa final'!$AA$82="Moderado"),CONCATENATE("R9C",'Mapa final'!$O$82),"")</f>
        <v/>
      </c>
      <c r="AB54" s="52" t="str">
        <f>IF(AND('Mapa final'!$Y$77="Muy Baja",'Mapa final'!$AA$77="Mayor"),CONCATENATE("R9C",'Mapa final'!$O$77),"")</f>
        <v/>
      </c>
      <c r="AC54" s="53" t="str">
        <f>IF(AND('Mapa final'!$Y$78="Muy Baja",'Mapa final'!$AA$78="Mayor"),CONCATENATE("R9C",'Mapa final'!$O$78),"")</f>
        <v/>
      </c>
      <c r="AD54" s="53" t="str">
        <f>IF(AND('Mapa final'!$Y$79="Muy Baja",'Mapa final'!$AA$79="Mayor"),CONCATENATE("R9C",'Mapa final'!$O$79),"")</f>
        <v/>
      </c>
      <c r="AE54" s="53" t="str">
        <f>IF(AND('Mapa final'!$Y$80="Muy Baja",'Mapa final'!$AA$80="Mayor"),CONCATENATE("R9C",'Mapa final'!$O$80),"")</f>
        <v/>
      </c>
      <c r="AF54" s="53" t="str">
        <f>IF(AND('Mapa final'!$Y$81="Muy Baja",'Mapa final'!$AA$81="Mayor"),CONCATENATE("R9C",'Mapa final'!$O$81),"")</f>
        <v/>
      </c>
      <c r="AG54" s="54" t="str">
        <f>IF(AND('Mapa final'!$Y$82="Muy Baja",'Mapa final'!$AA$82="Mayor"),CONCATENATE("R9C",'Mapa final'!$O$82),"")</f>
        <v/>
      </c>
      <c r="AH54" s="55" t="str">
        <f>IF(AND('Mapa final'!$Y$77="Muy Baja",'Mapa final'!$AA$77="Catastrófico"),CONCATENATE("R9C",'Mapa final'!$O$77),"")</f>
        <v/>
      </c>
      <c r="AI54" s="56" t="str">
        <f>IF(AND('Mapa final'!$Y$78="Muy Baja",'Mapa final'!$AA$78="Catastrófico"),CONCATENATE("R9C",'Mapa final'!$O$78),"")</f>
        <v/>
      </c>
      <c r="AJ54" s="56" t="str">
        <f>IF(AND('Mapa final'!$Y$79="Muy Baja",'Mapa final'!$AA$79="Catastrófico"),CONCATENATE("R9C",'Mapa final'!$O$79),"")</f>
        <v/>
      </c>
      <c r="AK54" s="56" t="str">
        <f>IF(AND('Mapa final'!$Y$80="Muy Baja",'Mapa final'!$AA$80="Catastrófico"),CONCATENATE("R9C",'Mapa final'!$O$80),"")</f>
        <v/>
      </c>
      <c r="AL54" s="56" t="str">
        <f>IF(AND('Mapa final'!$Y$81="Muy Baja",'Mapa final'!$AA$81="Catastrófico"),CONCATENATE("R9C",'Mapa final'!$O$81),"")</f>
        <v/>
      </c>
      <c r="AM54" s="57" t="str">
        <f>IF(AND('Mapa final'!$Y$82="Muy Baja",'Mapa final'!$AA$82="Catastrófico"),CONCATENATE("R9C",'Mapa final'!$O$82),"")</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25"/>
      <c r="C55" s="425"/>
      <c r="D55" s="426"/>
      <c r="E55" s="469"/>
      <c r="F55" s="470"/>
      <c r="G55" s="470"/>
      <c r="H55" s="470"/>
      <c r="I55" s="471"/>
      <c r="J55" s="79" t="str">
        <f>IF(AND('Mapa final'!$Y$83="Muy Baja",'Mapa final'!$AA$83="Leve"),CONCATENATE("R10C",'Mapa final'!$O$83),"")</f>
        <v/>
      </c>
      <c r="K55" s="80" t="str">
        <f>IF(AND('Mapa final'!$Y$84="Muy Baja",'Mapa final'!$AA$84="Leve"),CONCATENATE("R10C",'Mapa final'!$O$84),"")</f>
        <v/>
      </c>
      <c r="L55" s="80" t="str">
        <f>IF(AND('Mapa final'!$Y$85="Muy Baja",'Mapa final'!$AA$85="Leve"),CONCATENATE("R10C",'Mapa final'!$O$85),"")</f>
        <v/>
      </c>
      <c r="M55" s="80" t="str">
        <f>IF(AND('Mapa final'!$Y$86="Muy Baja",'Mapa final'!$AA$86="Leve"),CONCATENATE("R10C",'Mapa final'!$O$86),"")</f>
        <v/>
      </c>
      <c r="N55" s="80" t="str">
        <f>IF(AND('Mapa final'!$Y$87="Muy Baja",'Mapa final'!$AA$87="Leve"),CONCATENATE("R10C",'Mapa final'!$O$87),"")</f>
        <v/>
      </c>
      <c r="O55" s="81" t="str">
        <f>IF(AND('Mapa final'!$Y$88="Muy Baja",'Mapa final'!$AA$88="Leve"),CONCATENATE("R10C",'Mapa final'!$O$88),"")</f>
        <v/>
      </c>
      <c r="P55" s="79" t="str">
        <f>IF(AND('Mapa final'!$Y$83="Muy Baja",'Mapa final'!$AA$83="Menor"),CONCATENATE("R10C",'Mapa final'!$O$83),"")</f>
        <v/>
      </c>
      <c r="Q55" s="80" t="str">
        <f>IF(AND('Mapa final'!$Y$84="Muy Baja",'Mapa final'!$AA$84="Menor"),CONCATENATE("R10C",'Mapa final'!$O$84),"")</f>
        <v/>
      </c>
      <c r="R55" s="80" t="str">
        <f>IF(AND('Mapa final'!$Y$85="Muy Baja",'Mapa final'!$AA$85="Menor"),CONCATENATE("R10C",'Mapa final'!$O$85),"")</f>
        <v/>
      </c>
      <c r="S55" s="80" t="str">
        <f>IF(AND('Mapa final'!$Y$86="Muy Baja",'Mapa final'!$AA$86="Menor"),CONCATENATE("R10C",'Mapa final'!$O$86),"")</f>
        <v/>
      </c>
      <c r="T55" s="80" t="str">
        <f>IF(AND('Mapa final'!$Y$87="Muy Baja",'Mapa final'!$AA$87="Menor"),CONCATENATE("R10C",'Mapa final'!$O$87),"")</f>
        <v/>
      </c>
      <c r="U55" s="81" t="str">
        <f>IF(AND('Mapa final'!$Y$88="Muy Baja",'Mapa final'!$AA$88="Menor"),CONCATENATE("R10C",'Mapa final'!$O$88),"")</f>
        <v/>
      </c>
      <c r="V55" s="70" t="str">
        <f>IF(AND('Mapa final'!$Y$83="Muy Baja",'Mapa final'!$AA$83="Moderado"),CONCATENATE("R10C",'Mapa final'!$O$83),"")</f>
        <v/>
      </c>
      <c r="W55" s="71" t="str">
        <f>IF(AND('Mapa final'!$Y$84="Muy Baja",'Mapa final'!$AA$84="Moderado"),CONCATENATE("R10C",'Mapa final'!$O$84),"")</f>
        <v/>
      </c>
      <c r="X55" s="71" t="str">
        <f>IF(AND('Mapa final'!$Y$85="Muy Baja",'Mapa final'!$AA$85="Moderado"),CONCATENATE("R10C",'Mapa final'!$O$85),"")</f>
        <v/>
      </c>
      <c r="Y55" s="71" t="str">
        <f>IF(AND('Mapa final'!$Y$86="Muy Baja",'Mapa final'!$AA$86="Moderado"),CONCATENATE("R10C",'Mapa final'!$O$86),"")</f>
        <v/>
      </c>
      <c r="Z55" s="71" t="str">
        <f>IF(AND('Mapa final'!$Y$87="Muy Baja",'Mapa final'!$AA$87="Moderado"),CONCATENATE("R10C",'Mapa final'!$O$87),"")</f>
        <v/>
      </c>
      <c r="AA55" s="72" t="str">
        <f>IF(AND('Mapa final'!$Y$88="Muy Baja",'Mapa final'!$AA$88="Moderado"),CONCATENATE("R10C",'Mapa final'!$O$88),"")</f>
        <v/>
      </c>
      <c r="AB55" s="58" t="str">
        <f>IF(AND('Mapa final'!$Y$83="Muy Baja",'Mapa final'!$AA$83="Mayor"),CONCATENATE("R10C",'Mapa final'!$O$83),"")</f>
        <v/>
      </c>
      <c r="AC55" s="59" t="str">
        <f>IF(AND('Mapa final'!$Y$84="Muy Baja",'Mapa final'!$AA$84="Mayor"),CONCATENATE("R10C",'Mapa final'!$O$84),"")</f>
        <v/>
      </c>
      <c r="AD55" s="59" t="str">
        <f>IF(AND('Mapa final'!$Y$85="Muy Baja",'Mapa final'!$AA$85="Mayor"),CONCATENATE("R10C",'Mapa final'!$O$85),"")</f>
        <v/>
      </c>
      <c r="AE55" s="59" t="str">
        <f>IF(AND('Mapa final'!$Y$86="Muy Baja",'Mapa final'!$AA$86="Mayor"),CONCATENATE("R10C",'Mapa final'!$O$86),"")</f>
        <v/>
      </c>
      <c r="AF55" s="59" t="str">
        <f>IF(AND('Mapa final'!$Y$87="Muy Baja",'Mapa final'!$AA$87="Mayor"),CONCATENATE("R10C",'Mapa final'!$O$87),"")</f>
        <v/>
      </c>
      <c r="AG55" s="60" t="str">
        <f>IF(AND('Mapa final'!$Y$88="Muy Baja",'Mapa final'!$AA$88="Mayor"),CONCATENATE("R10C",'Mapa final'!$O$88),"")</f>
        <v/>
      </c>
      <c r="AH55" s="61" t="str">
        <f>IF(AND('Mapa final'!$Y$83="Muy Baja",'Mapa final'!$AA$83="Catastrófico"),CONCATENATE("R10C",'Mapa final'!$O$83),"")</f>
        <v/>
      </c>
      <c r="AI55" s="62" t="str">
        <f>IF(AND('Mapa final'!$Y$84="Muy Baja",'Mapa final'!$AA$84="Catastrófico"),CONCATENATE("R10C",'Mapa final'!$O$84),"")</f>
        <v/>
      </c>
      <c r="AJ55" s="62" t="str">
        <f>IF(AND('Mapa final'!$Y$85="Muy Baja",'Mapa final'!$AA$85="Catastrófico"),CONCATENATE("R10C",'Mapa final'!$O$85),"")</f>
        <v/>
      </c>
      <c r="AK55" s="62" t="str">
        <f>IF(AND('Mapa final'!$Y$86="Muy Baja",'Mapa final'!$AA$86="Catastrófico"),CONCATENATE("R10C",'Mapa final'!$O$86),"")</f>
        <v/>
      </c>
      <c r="AL55" s="62" t="str">
        <f>IF(AND('Mapa final'!$Y$87="Muy Baja",'Mapa final'!$AA$87="Catastrófico"),CONCATENATE("R10C",'Mapa final'!$O$87),"")</f>
        <v/>
      </c>
      <c r="AM55" s="63" t="str">
        <f>IF(AND('Mapa final'!$Y$88="Muy Baja",'Mapa final'!$AA$88="Catastrófico"),CONCATENATE("R10C",'Mapa final'!$O$88),"")</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63" t="s">
        <v>101</v>
      </c>
      <c r="K56" s="464"/>
      <c r="L56" s="464"/>
      <c r="M56" s="464"/>
      <c r="N56" s="464"/>
      <c r="O56" s="465"/>
      <c r="P56" s="463" t="s">
        <v>102</v>
      </c>
      <c r="Q56" s="464"/>
      <c r="R56" s="464"/>
      <c r="S56" s="464"/>
      <c r="T56" s="464"/>
      <c r="U56" s="465"/>
      <c r="V56" s="463" t="s">
        <v>103</v>
      </c>
      <c r="W56" s="464"/>
      <c r="X56" s="464"/>
      <c r="Y56" s="464"/>
      <c r="Z56" s="464"/>
      <c r="AA56" s="465"/>
      <c r="AB56" s="463" t="s">
        <v>104</v>
      </c>
      <c r="AC56" s="472"/>
      <c r="AD56" s="464"/>
      <c r="AE56" s="464"/>
      <c r="AF56" s="464"/>
      <c r="AG56" s="465"/>
      <c r="AH56" s="463" t="s">
        <v>105</v>
      </c>
      <c r="AI56" s="464"/>
      <c r="AJ56" s="464"/>
      <c r="AK56" s="464"/>
      <c r="AL56" s="464"/>
      <c r="AM56" s="465"/>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66"/>
      <c r="K57" s="467"/>
      <c r="L57" s="467"/>
      <c r="M57" s="467"/>
      <c r="N57" s="467"/>
      <c r="O57" s="468"/>
      <c r="P57" s="466"/>
      <c r="Q57" s="467"/>
      <c r="R57" s="467"/>
      <c r="S57" s="467"/>
      <c r="T57" s="467"/>
      <c r="U57" s="468"/>
      <c r="V57" s="466"/>
      <c r="W57" s="467"/>
      <c r="X57" s="467"/>
      <c r="Y57" s="467"/>
      <c r="Z57" s="467"/>
      <c r="AA57" s="468"/>
      <c r="AB57" s="466"/>
      <c r="AC57" s="467"/>
      <c r="AD57" s="467"/>
      <c r="AE57" s="467"/>
      <c r="AF57" s="467"/>
      <c r="AG57" s="468"/>
      <c r="AH57" s="466"/>
      <c r="AI57" s="467"/>
      <c r="AJ57" s="467"/>
      <c r="AK57" s="467"/>
      <c r="AL57" s="467"/>
      <c r="AM57" s="468"/>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66"/>
      <c r="K58" s="467"/>
      <c r="L58" s="467"/>
      <c r="M58" s="467"/>
      <c r="N58" s="467"/>
      <c r="O58" s="468"/>
      <c r="P58" s="466"/>
      <c r="Q58" s="467"/>
      <c r="R58" s="467"/>
      <c r="S58" s="467"/>
      <c r="T58" s="467"/>
      <c r="U58" s="468"/>
      <c r="V58" s="466"/>
      <c r="W58" s="467"/>
      <c r="X58" s="467"/>
      <c r="Y58" s="467"/>
      <c r="Z58" s="467"/>
      <c r="AA58" s="468"/>
      <c r="AB58" s="466"/>
      <c r="AC58" s="467"/>
      <c r="AD58" s="467"/>
      <c r="AE58" s="467"/>
      <c r="AF58" s="467"/>
      <c r="AG58" s="468"/>
      <c r="AH58" s="466"/>
      <c r="AI58" s="467"/>
      <c r="AJ58" s="467"/>
      <c r="AK58" s="467"/>
      <c r="AL58" s="467"/>
      <c r="AM58" s="468"/>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66"/>
      <c r="K59" s="467"/>
      <c r="L59" s="467"/>
      <c r="M59" s="467"/>
      <c r="N59" s="467"/>
      <c r="O59" s="468"/>
      <c r="P59" s="466"/>
      <c r="Q59" s="467"/>
      <c r="R59" s="467"/>
      <c r="S59" s="467"/>
      <c r="T59" s="467"/>
      <c r="U59" s="468"/>
      <c r="V59" s="466"/>
      <c r="W59" s="467"/>
      <c r="X59" s="467"/>
      <c r="Y59" s="467"/>
      <c r="Z59" s="467"/>
      <c r="AA59" s="468"/>
      <c r="AB59" s="466"/>
      <c r="AC59" s="467"/>
      <c r="AD59" s="467"/>
      <c r="AE59" s="467"/>
      <c r="AF59" s="467"/>
      <c r="AG59" s="468"/>
      <c r="AH59" s="466"/>
      <c r="AI59" s="467"/>
      <c r="AJ59" s="467"/>
      <c r="AK59" s="467"/>
      <c r="AL59" s="467"/>
      <c r="AM59" s="468"/>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66"/>
      <c r="K60" s="467"/>
      <c r="L60" s="467"/>
      <c r="M60" s="467"/>
      <c r="N60" s="467"/>
      <c r="O60" s="468"/>
      <c r="P60" s="466"/>
      <c r="Q60" s="467"/>
      <c r="R60" s="467"/>
      <c r="S60" s="467"/>
      <c r="T60" s="467"/>
      <c r="U60" s="468"/>
      <c r="V60" s="466"/>
      <c r="W60" s="467"/>
      <c r="X60" s="467"/>
      <c r="Y60" s="467"/>
      <c r="Z60" s="467"/>
      <c r="AA60" s="468"/>
      <c r="AB60" s="466"/>
      <c r="AC60" s="467"/>
      <c r="AD60" s="467"/>
      <c r="AE60" s="467"/>
      <c r="AF60" s="467"/>
      <c r="AG60" s="468"/>
      <c r="AH60" s="466"/>
      <c r="AI60" s="467"/>
      <c r="AJ60" s="467"/>
      <c r="AK60" s="467"/>
      <c r="AL60" s="467"/>
      <c r="AM60" s="468"/>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69"/>
      <c r="K61" s="470"/>
      <c r="L61" s="470"/>
      <c r="M61" s="470"/>
      <c r="N61" s="470"/>
      <c r="O61" s="471"/>
      <c r="P61" s="469"/>
      <c r="Q61" s="470"/>
      <c r="R61" s="470"/>
      <c r="S61" s="470"/>
      <c r="T61" s="470"/>
      <c r="U61" s="471"/>
      <c r="V61" s="469"/>
      <c r="W61" s="470"/>
      <c r="X61" s="470"/>
      <c r="Y61" s="470"/>
      <c r="Z61" s="470"/>
      <c r="AA61" s="471"/>
      <c r="AB61" s="469"/>
      <c r="AC61" s="470"/>
      <c r="AD61" s="470"/>
      <c r="AE61" s="470"/>
      <c r="AF61" s="470"/>
      <c r="AG61" s="471"/>
      <c r="AH61" s="469"/>
      <c r="AI61" s="470"/>
      <c r="AJ61" s="470"/>
      <c r="AK61" s="470"/>
      <c r="AL61" s="470"/>
      <c r="AM61" s="47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12" t="s">
        <v>107</v>
      </c>
      <c r="C1" s="512"/>
      <c r="D1" s="51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13" t="s">
        <v>119</v>
      </c>
      <c r="C1" s="513"/>
      <c r="D1" s="51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120</v>
      </c>
      <c r="D3" s="36" t="s">
        <v>121</v>
      </c>
      <c r="E3" s="83"/>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83"/>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129</v>
      </c>
      <c r="E5" s="83"/>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83"/>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83"/>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IF(NOT(ISERROR(MATCH(G210,_xlfn.ANCHORARRAY(B221),0))),F223&amp;"Por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157</v>
      </c>
    </row>
    <row r="224" spans="1:8" x14ac:dyDescent="0.25">
      <c r="B224" s="22"/>
      <c r="C224" s="22"/>
      <c r="F224" s="35" t="s">
        <v>158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514" t="s">
        <v>159</v>
      </c>
      <c r="C1" s="515"/>
      <c r="D1" s="515"/>
      <c r="E1" s="515"/>
      <c r="F1" s="516"/>
    </row>
    <row r="2" spans="2:6" ht="16.5" thickBot="1" x14ac:dyDescent="0.3">
      <c r="B2" s="89"/>
      <c r="C2" s="89"/>
      <c r="D2" s="89"/>
      <c r="E2" s="89"/>
      <c r="F2" s="89"/>
    </row>
    <row r="3" spans="2:6" ht="16.5" thickBot="1" x14ac:dyDescent="0.25">
      <c r="B3" s="518" t="s">
        <v>160</v>
      </c>
      <c r="C3" s="519"/>
      <c r="D3" s="519"/>
      <c r="E3" s="101" t="s">
        <v>161</v>
      </c>
      <c r="F3" s="102" t="s">
        <v>162</v>
      </c>
    </row>
    <row r="4" spans="2:6" ht="31.5" x14ac:dyDescent="0.2">
      <c r="B4" s="520" t="s">
        <v>163</v>
      </c>
      <c r="C4" s="522" t="s">
        <v>83</v>
      </c>
      <c r="D4" s="90" t="s">
        <v>164</v>
      </c>
      <c r="E4" s="91" t="s">
        <v>165</v>
      </c>
      <c r="F4" s="92">
        <v>0.25</v>
      </c>
    </row>
    <row r="5" spans="2:6" ht="47.25" x14ac:dyDescent="0.2">
      <c r="B5" s="521"/>
      <c r="C5" s="523"/>
      <c r="D5" s="93" t="s">
        <v>166</v>
      </c>
      <c r="E5" s="94" t="s">
        <v>167</v>
      </c>
      <c r="F5" s="95">
        <v>0.15</v>
      </c>
    </row>
    <row r="6" spans="2:6" ht="47.25" x14ac:dyDescent="0.2">
      <c r="B6" s="521"/>
      <c r="C6" s="523"/>
      <c r="D6" s="93" t="s">
        <v>168</v>
      </c>
      <c r="E6" s="94" t="s">
        <v>169</v>
      </c>
      <c r="F6" s="95">
        <v>0.1</v>
      </c>
    </row>
    <row r="7" spans="2:6" ht="63" x14ac:dyDescent="0.2">
      <c r="B7" s="521"/>
      <c r="C7" s="523" t="s">
        <v>84</v>
      </c>
      <c r="D7" s="93" t="s">
        <v>170</v>
      </c>
      <c r="E7" s="94" t="s">
        <v>171</v>
      </c>
      <c r="F7" s="95">
        <v>0.25</v>
      </c>
    </row>
    <row r="8" spans="2:6" ht="31.5" x14ac:dyDescent="0.2">
      <c r="B8" s="521"/>
      <c r="C8" s="523"/>
      <c r="D8" s="93" t="s">
        <v>172</v>
      </c>
      <c r="E8" s="94" t="s">
        <v>173</v>
      </c>
      <c r="F8" s="95">
        <v>0.15</v>
      </c>
    </row>
    <row r="9" spans="2:6" ht="47.25" x14ac:dyDescent="0.2">
      <c r="B9" s="521" t="s">
        <v>174</v>
      </c>
      <c r="C9" s="523" t="s">
        <v>86</v>
      </c>
      <c r="D9" s="93" t="s">
        <v>175</v>
      </c>
      <c r="E9" s="94" t="s">
        <v>176</v>
      </c>
      <c r="F9" s="96" t="s">
        <v>177</v>
      </c>
    </row>
    <row r="10" spans="2:6" ht="63" x14ac:dyDescent="0.2">
      <c r="B10" s="521"/>
      <c r="C10" s="523"/>
      <c r="D10" s="93" t="s">
        <v>178</v>
      </c>
      <c r="E10" s="94" t="s">
        <v>179</v>
      </c>
      <c r="F10" s="96" t="s">
        <v>177</v>
      </c>
    </row>
    <row r="11" spans="2:6" ht="47.25" x14ac:dyDescent="0.2">
      <c r="B11" s="521"/>
      <c r="C11" s="523" t="s">
        <v>87</v>
      </c>
      <c r="D11" s="93" t="s">
        <v>180</v>
      </c>
      <c r="E11" s="94" t="s">
        <v>181</v>
      </c>
      <c r="F11" s="96" t="s">
        <v>177</v>
      </c>
    </row>
    <row r="12" spans="2:6" ht="47.25" x14ac:dyDescent="0.2">
      <c r="B12" s="521"/>
      <c r="C12" s="523"/>
      <c r="D12" s="93" t="s">
        <v>182</v>
      </c>
      <c r="E12" s="94" t="s">
        <v>183</v>
      </c>
      <c r="F12" s="96" t="s">
        <v>177</v>
      </c>
    </row>
    <row r="13" spans="2:6" ht="31.5" x14ac:dyDescent="0.2">
      <c r="B13" s="521"/>
      <c r="C13" s="523" t="s">
        <v>88</v>
      </c>
      <c r="D13" s="93" t="s">
        <v>184</v>
      </c>
      <c r="E13" s="94" t="s">
        <v>185</v>
      </c>
      <c r="F13" s="96" t="s">
        <v>177</v>
      </c>
    </row>
    <row r="14" spans="2:6" ht="32.25" thickBot="1" x14ac:dyDescent="0.25">
      <c r="B14" s="524"/>
      <c r="C14" s="525"/>
      <c r="D14" s="97" t="s">
        <v>186</v>
      </c>
      <c r="E14" s="98" t="s">
        <v>187</v>
      </c>
      <c r="F14" s="99" t="s">
        <v>177</v>
      </c>
    </row>
    <row r="15" spans="2:6" ht="49.5" customHeight="1" x14ac:dyDescent="0.2">
      <c r="B15" s="517" t="s">
        <v>188</v>
      </c>
      <c r="C15" s="517"/>
      <c r="D15" s="517"/>
      <c r="E15" s="517"/>
      <c r="F15" s="517"/>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Contexto proceso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2022-04-18T14:07:57Z</dcterms:modified>
  <cp:category/>
  <cp:contentStatus/>
</cp:coreProperties>
</file>