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0560/"/>
    </mc:Choice>
  </mc:AlternateContent>
  <xr:revisionPtr revIDLastSave="0" documentId="8_{07B18C41-4CAD-4AEE-8F19-6C7FDA3F3DC1}" xr6:coauthVersionLast="47" xr6:coauthVersionMax="47" xr10:uidLastSave="{00000000-0000-0000-0000-000000000000}"/>
  <bookViews>
    <workbookView xWindow="-120" yWindow="-120" windowWidth="20730" windowHeight="1116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1" l="1"/>
  <c r="Q33" i="1"/>
  <c r="Q26" i="1"/>
  <c r="T26" i="1"/>
  <c r="T25" i="1"/>
  <c r="H25" i="1"/>
  <c r="I25" i="1" s="1"/>
  <c r="K71" i="1"/>
  <c r="K68" i="1"/>
  <c r="K66" i="1"/>
  <c r="K40" i="1"/>
  <c r="K78" i="1"/>
  <c r="K29" i="1"/>
  <c r="K38" i="1"/>
  <c r="K58" i="1"/>
  <c r="K69" i="1"/>
  <c r="K63" i="1"/>
  <c r="K39" i="1"/>
  <c r="K47" i="1"/>
  <c r="K57" i="1"/>
  <c r="K36" i="1"/>
  <c r="K44" i="1"/>
  <c r="K72" i="1"/>
  <c r="K56" i="1"/>
  <c r="K65" i="1"/>
  <c r="K48" i="1"/>
  <c r="K33" i="1"/>
  <c r="K74" i="1"/>
  <c r="K59" i="1"/>
  <c r="K75" i="1"/>
  <c r="K46" i="1"/>
  <c r="K50" i="1"/>
  <c r="K64" i="1"/>
  <c r="K30" i="1"/>
  <c r="K41" i="1"/>
  <c r="K35" i="1"/>
  <c r="K42" i="1"/>
  <c r="K51" i="1"/>
  <c r="K45" i="1"/>
  <c r="K76" i="1"/>
  <c r="K32" i="1"/>
  <c r="K77" i="1"/>
  <c r="K62" i="1"/>
  <c r="K52" i="1"/>
  <c r="K34" i="1"/>
  <c r="K60" i="1"/>
  <c r="K70" i="1"/>
  <c r="K53" i="1"/>
  <c r="K54" i="1"/>
  <c r="F221" i="13" l="1"/>
  <c r="F211" i="13"/>
  <c r="F212" i="13"/>
  <c r="F213" i="13"/>
  <c r="F214" i="13"/>
  <c r="F215" i="13"/>
  <c r="F216" i="13"/>
  <c r="F217" i="13"/>
  <c r="F218" i="13"/>
  <c r="F219" i="13"/>
  <c r="F220" i="13"/>
  <c r="F210" i="13"/>
  <c r="K26" i="1"/>
  <c r="K27" i="1"/>
  <c r="B221" i="13" a="1"/>
  <c r="B221" i="13" l="1"/>
  <c r="Q61" i="1"/>
  <c r="Q56" i="1"/>
  <c r="Q50"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78" i="1" l="1"/>
  <c r="Q78" i="1"/>
  <c r="T77" i="1"/>
  <c r="Q77" i="1"/>
  <c r="T76" i="1"/>
  <c r="Q76" i="1"/>
  <c r="T75" i="1"/>
  <c r="Q75" i="1"/>
  <c r="T74" i="1"/>
  <c r="Q74" i="1"/>
  <c r="T73" i="1"/>
  <c r="Q73" i="1"/>
  <c r="AB74" i="1" s="1"/>
  <c r="H73" i="1"/>
  <c r="I73" i="1" s="1"/>
  <c r="T72" i="1"/>
  <c r="Q72" i="1"/>
  <c r="T71" i="1"/>
  <c r="Q71" i="1"/>
  <c r="T70" i="1"/>
  <c r="Q70" i="1"/>
  <c r="T69" i="1"/>
  <c r="Q69" i="1"/>
  <c r="T68" i="1"/>
  <c r="Q68" i="1"/>
  <c r="T67" i="1"/>
  <c r="Q67" i="1"/>
  <c r="H67" i="1"/>
  <c r="I67" i="1" s="1"/>
  <c r="T66" i="1"/>
  <c r="Q66" i="1"/>
  <c r="T65" i="1"/>
  <c r="Q65" i="1"/>
  <c r="T64" i="1"/>
  <c r="Q64" i="1"/>
  <c r="T63" i="1"/>
  <c r="Q63" i="1"/>
  <c r="T62" i="1"/>
  <c r="Q62" i="1"/>
  <c r="AB62" i="1" s="1"/>
  <c r="T61" i="1"/>
  <c r="H61" i="1"/>
  <c r="I61" i="1" s="1"/>
  <c r="T60" i="1"/>
  <c r="Q60" i="1"/>
  <c r="T59" i="1"/>
  <c r="Q59" i="1"/>
  <c r="T58" i="1"/>
  <c r="Q58" i="1"/>
  <c r="T57" i="1"/>
  <c r="Q57" i="1"/>
  <c r="T56" i="1"/>
  <c r="T55" i="1"/>
  <c r="Q55" i="1"/>
  <c r="AB56" i="1" s="1"/>
  <c r="H55" i="1"/>
  <c r="I55" i="1" s="1"/>
  <c r="T54" i="1"/>
  <c r="Q54" i="1"/>
  <c r="T53" i="1"/>
  <c r="Q53" i="1"/>
  <c r="T52" i="1"/>
  <c r="Q52" i="1"/>
  <c r="T51" i="1"/>
  <c r="Q51" i="1"/>
  <c r="T50" i="1"/>
  <c r="T49" i="1"/>
  <c r="Q49" i="1"/>
  <c r="AB50" i="1" s="1"/>
  <c r="H49" i="1"/>
  <c r="I49" i="1" s="1"/>
  <c r="T48" i="1"/>
  <c r="Q48" i="1"/>
  <c r="T47" i="1"/>
  <c r="Q47" i="1"/>
  <c r="T46" i="1"/>
  <c r="Q46" i="1"/>
  <c r="T45" i="1"/>
  <c r="Q45" i="1"/>
  <c r="T44" i="1"/>
  <c r="Q44" i="1"/>
  <c r="T43" i="1"/>
  <c r="Q43" i="1"/>
  <c r="H43" i="1"/>
  <c r="I43" i="1" s="1"/>
  <c r="T42" i="1"/>
  <c r="Q42" i="1"/>
  <c r="T41" i="1"/>
  <c r="Q41" i="1"/>
  <c r="T40" i="1"/>
  <c r="Q40" i="1"/>
  <c r="T39" i="1"/>
  <c r="Q39" i="1"/>
  <c r="T38" i="1"/>
  <c r="Q38" i="1"/>
  <c r="T37" i="1"/>
  <c r="Q37" i="1"/>
  <c r="H37" i="1"/>
  <c r="I37" i="1" s="1"/>
  <c r="T36" i="1"/>
  <c r="Q36" i="1"/>
  <c r="T35" i="1"/>
  <c r="Q35" i="1"/>
  <c r="T34" i="1"/>
  <c r="Q34" i="1"/>
  <c r="T33" i="1"/>
  <c r="T32" i="1"/>
  <c r="T31" i="1"/>
  <c r="H31" i="1"/>
  <c r="I31" i="1" s="1"/>
  <c r="H28" i="1"/>
  <c r="T30" i="1"/>
  <c r="Q30" i="1"/>
  <c r="T29" i="1"/>
  <c r="Q29" i="1"/>
  <c r="T28" i="1"/>
  <c r="Q28" i="1"/>
  <c r="AB38" i="1" l="1"/>
  <c r="AB44" i="1"/>
  <c r="AB68" i="1"/>
  <c r="AB59" i="1"/>
  <c r="AA59" i="1" s="1"/>
  <c r="AB60" i="1"/>
  <c r="AA60" i="1" s="1"/>
  <c r="I28" i="1"/>
  <c r="X28" i="1" s="1"/>
  <c r="X73" i="1"/>
  <c r="X67" i="1"/>
  <c r="X61" i="1"/>
  <c r="X55" i="1"/>
  <c r="X59" i="1"/>
  <c r="X60" i="1"/>
  <c r="X49" i="1"/>
  <c r="X43" i="1"/>
  <c r="X37" i="1"/>
  <c r="X31" i="1"/>
  <c r="Y73" i="1" l="1"/>
  <c r="Z73" i="1"/>
  <c r="X74" i="1" s="1"/>
  <c r="Y74" i="1" s="1"/>
  <c r="Y67" i="1"/>
  <c r="Z67" i="1"/>
  <c r="X68" i="1" s="1"/>
  <c r="Z68" i="1" s="1"/>
  <c r="X69" i="1" s="1"/>
  <c r="Y61" i="1"/>
  <c r="Z61" i="1"/>
  <c r="X62" i="1" s="1"/>
  <c r="Z62" i="1" s="1"/>
  <c r="X63" i="1" s="1"/>
  <c r="Y60" i="1"/>
  <c r="Z60" i="1"/>
  <c r="Y59" i="1"/>
  <c r="Z59" i="1"/>
  <c r="Y55" i="1"/>
  <c r="Z55" i="1"/>
  <c r="Y49" i="1"/>
  <c r="Z49" i="1"/>
  <c r="X50" i="1" s="1"/>
  <c r="Z50" i="1" s="1"/>
  <c r="X51" i="1" s="1"/>
  <c r="Y43" i="1"/>
  <c r="Z43" i="1"/>
  <c r="Y37" i="1"/>
  <c r="Z37" i="1"/>
  <c r="X38" i="1" s="1"/>
  <c r="Z38" i="1" s="1"/>
  <c r="X39" i="1" s="1"/>
  <c r="Y39" i="1" s="1"/>
  <c r="Y31" i="1"/>
  <c r="Z31" i="1"/>
  <c r="X32" i="1" s="1"/>
  <c r="Y32" i="1" s="1"/>
  <c r="Y28" i="1"/>
  <c r="Z28" i="1"/>
  <c r="X29" i="1" s="1"/>
  <c r="Y68" i="1" l="1"/>
  <c r="Y62" i="1"/>
  <c r="Z32" i="1"/>
  <c r="X33" i="1" s="1"/>
  <c r="Y33" i="1" s="1"/>
  <c r="Y50" i="1"/>
  <c r="Y38" i="1"/>
  <c r="Y51" i="1"/>
  <c r="Z51" i="1"/>
  <c r="Z69" i="1"/>
  <c r="X70" i="1" s="1"/>
  <c r="Y69" i="1"/>
  <c r="Z63" i="1"/>
  <c r="X64" i="1" s="1"/>
  <c r="Y63" i="1"/>
  <c r="Z74" i="1"/>
  <c r="X75" i="1" s="1"/>
  <c r="X44" i="1"/>
  <c r="X56" i="1"/>
  <c r="X57" i="1"/>
  <c r="Z3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9" i="1"/>
  <c r="AC60" i="1"/>
  <c r="T27" i="1"/>
  <c r="Y70" i="1" l="1"/>
  <c r="Z70" i="1"/>
  <c r="Y64" i="1"/>
  <c r="Z64" i="1"/>
  <c r="X65" i="1" s="1"/>
  <c r="Z33" i="1"/>
  <c r="X34" i="1" s="1"/>
  <c r="Z34" i="1" s="1"/>
  <c r="Y57" i="1"/>
  <c r="Z57" i="1"/>
  <c r="X58" i="1" s="1"/>
  <c r="Y75" i="1"/>
  <c r="Z75" i="1"/>
  <c r="X76" i="1" s="1"/>
  <c r="Y56" i="1"/>
  <c r="Z56" i="1"/>
  <c r="X52" i="1"/>
  <c r="Y44" i="1"/>
  <c r="Z44" i="1"/>
  <c r="X45" i="1" s="1"/>
  <c r="Y45" i="1" s="1"/>
  <c r="X41" i="1"/>
  <c r="Y41" i="1" s="1"/>
  <c r="X40" i="1"/>
  <c r="Y29" i="1"/>
  <c r="Z29" i="1"/>
  <c r="X30" i="1" s="1"/>
  <c r="Y30" i="1" s="1"/>
  <c r="Z45" i="1" l="1"/>
  <c r="X46" i="1" s="1"/>
  <c r="Z46" i="1" s="1"/>
  <c r="X47" i="1" s="1"/>
  <c r="Y65" i="1"/>
  <c r="Z65" i="1"/>
  <c r="X66" i="1" s="1"/>
  <c r="X71" i="1"/>
  <c r="X72" i="1"/>
  <c r="Y34" i="1"/>
  <c r="Y52" i="1"/>
  <c r="Z52" i="1"/>
  <c r="X53" i="1" s="1"/>
  <c r="Y53" i="1" s="1"/>
  <c r="Y58" i="1"/>
  <c r="Z58" i="1"/>
  <c r="X35" i="1"/>
  <c r="Z76" i="1"/>
  <c r="Y76" i="1"/>
  <c r="Y40" i="1"/>
  <c r="Z40" i="1"/>
  <c r="Z41" i="1"/>
  <c r="X42" i="1" s="1"/>
  <c r="Z30" i="1"/>
  <c r="Q27" i="1"/>
  <c r="Y46" i="1" l="1"/>
  <c r="Y72" i="1"/>
  <c r="Z72" i="1"/>
  <c r="Y71" i="1"/>
  <c r="Z71" i="1"/>
  <c r="Y66" i="1"/>
  <c r="Z66" i="1"/>
  <c r="X77" i="1"/>
  <c r="X78" i="1"/>
  <c r="Z53" i="1"/>
  <c r="X54" i="1" s="1"/>
  <c r="Y54" i="1" s="1"/>
  <c r="Z47" i="1"/>
  <c r="X48" i="1" s="1"/>
  <c r="Y47" i="1"/>
  <c r="Y35" i="1"/>
  <c r="Z35" i="1"/>
  <c r="X36" i="1" s="1"/>
  <c r="Y36" i="1" s="1"/>
  <c r="Y42" i="1"/>
  <c r="Z42" i="1"/>
  <c r="X25" i="1"/>
  <c r="Y25" i="1" s="1"/>
  <c r="Y78" i="1" l="1"/>
  <c r="Z78" i="1"/>
  <c r="Y77" i="1"/>
  <c r="Z77" i="1"/>
  <c r="Y48" i="1"/>
  <c r="Z48" i="1"/>
  <c r="Z54" i="1"/>
  <c r="Z36" i="1"/>
  <c r="Z25" i="1" l="1"/>
  <c r="X26" i="1" s="1"/>
  <c r="Y26" i="1" l="1"/>
  <c r="Z26" i="1"/>
  <c r="X27" i="1"/>
  <c r="Y27" i="1" s="1"/>
  <c r="Z27" i="1" l="1"/>
  <c r="AB37" i="1" l="1"/>
  <c r="AA37" i="1" s="1"/>
  <c r="AB75" i="1"/>
  <c r="AB67" i="1"/>
  <c r="AB49" i="1"/>
  <c r="AA49" i="1" s="1"/>
  <c r="AB61" i="1"/>
  <c r="AA61" i="1" s="1"/>
  <c r="AB55" i="1"/>
  <c r="AA55" i="1" s="1"/>
  <c r="AB43" i="1"/>
  <c r="AA43" i="1" s="1"/>
  <c r="J40" i="19" l="1"/>
  <c r="V30" i="19"/>
  <c r="AH20" i="19"/>
  <c r="J30" i="19"/>
  <c r="V20" i="19"/>
  <c r="AH10" i="19"/>
  <c r="P10" i="19"/>
  <c r="AB50" i="19"/>
  <c r="J50" i="19"/>
  <c r="AB40" i="19"/>
  <c r="P30" i="19"/>
  <c r="V50" i="19"/>
  <c r="P50" i="19"/>
  <c r="AB10" i="19"/>
  <c r="AH30" i="19"/>
  <c r="AH40" i="19"/>
  <c r="J10" i="19"/>
  <c r="AB20" i="19"/>
  <c r="AH50" i="19"/>
  <c r="AC43" i="1"/>
  <c r="V10" i="19"/>
  <c r="P20" i="19"/>
  <c r="J20" i="19"/>
  <c r="P40" i="19"/>
  <c r="V40" i="19"/>
  <c r="AB30" i="19"/>
  <c r="J11" i="19"/>
  <c r="V11" i="19"/>
  <c r="AB21" i="19"/>
  <c r="P31" i="19"/>
  <c r="J31" i="19"/>
  <c r="AB41" i="19"/>
  <c r="AC49" i="1"/>
  <c r="AH41" i="19"/>
  <c r="P41" i="19"/>
  <c r="J21" i="19"/>
  <c r="AB31" i="19"/>
  <c r="AB51" i="19"/>
  <c r="P21" i="19"/>
  <c r="V41" i="19"/>
  <c r="V31" i="19"/>
  <c r="AH21" i="19"/>
  <c r="AB11" i="19"/>
  <c r="P51" i="19"/>
  <c r="V21" i="19"/>
  <c r="AH31" i="19"/>
  <c r="V51" i="19"/>
  <c r="J51" i="19"/>
  <c r="AH51" i="19"/>
  <c r="AH11" i="19"/>
  <c r="J41" i="19"/>
  <c r="P11" i="19"/>
  <c r="AB33" i="1"/>
  <c r="AC6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67" i="1"/>
  <c r="AA74" i="1"/>
  <c r="AC3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A75" i="1"/>
  <c r="AB76" i="1"/>
  <c r="AB45" i="1"/>
  <c r="AA44" i="1"/>
  <c r="AA50" i="1"/>
  <c r="AB51" i="1"/>
  <c r="AA51" i="1" s="1"/>
  <c r="AB52" i="1"/>
  <c r="V32" i="19"/>
  <c r="P42" i="19"/>
  <c r="J12" i="19"/>
  <c r="J32" i="19"/>
  <c r="AB52" i="19"/>
  <c r="AC55" i="1"/>
  <c r="J22" i="19"/>
  <c r="V22" i="19"/>
  <c r="J52" i="19"/>
  <c r="AH12" i="19"/>
  <c r="J42" i="19"/>
  <c r="AH42" i="19"/>
  <c r="P32" i="19"/>
  <c r="AB12" i="19"/>
  <c r="AH32" i="19"/>
  <c r="AB32" i="19"/>
  <c r="AB42" i="19"/>
  <c r="V42" i="19"/>
  <c r="V12" i="19"/>
  <c r="V52" i="19"/>
  <c r="AB22" i="19"/>
  <c r="AH52" i="19"/>
  <c r="AH22" i="19"/>
  <c r="P22" i="19"/>
  <c r="P12" i="19"/>
  <c r="P52" i="19"/>
  <c r="AB57" i="1"/>
  <c r="AA57" i="1" s="1"/>
  <c r="AB58" i="1"/>
  <c r="AA58" i="1" s="1"/>
  <c r="AA56" i="1"/>
  <c r="AA62" i="1"/>
  <c r="AB63" i="1"/>
  <c r="AA68" i="1"/>
  <c r="AB69" i="1"/>
  <c r="AA38" i="1"/>
  <c r="AB39" i="1"/>
  <c r="AA76" i="1" l="1"/>
  <c r="AB77" i="1"/>
  <c r="K35" i="19"/>
  <c r="AC25" i="19"/>
  <c r="K45" i="19"/>
  <c r="AI45" i="19"/>
  <c r="W45" i="19"/>
  <c r="Q35" i="19"/>
  <c r="K55" i="19"/>
  <c r="AC15" i="19"/>
  <c r="Q15" i="19"/>
  <c r="AC35" i="19"/>
  <c r="AI35" i="19"/>
  <c r="Q55" i="19"/>
  <c r="AI25" i="19"/>
  <c r="AC7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6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50" i="1"/>
  <c r="AD55" i="19"/>
  <c r="R15" i="19"/>
  <c r="AJ35" i="19"/>
  <c r="AC7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6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7" i="1"/>
  <c r="AD12" i="19"/>
  <c r="AD32" i="19"/>
  <c r="AD22" i="19"/>
  <c r="X52" i="19"/>
  <c r="AD52" i="19"/>
  <c r="L42" i="19"/>
  <c r="R42" i="19"/>
  <c r="AJ21" i="19"/>
  <c r="AD31" i="19"/>
  <c r="R21" i="19"/>
  <c r="AD41" i="19"/>
  <c r="AJ11" i="19"/>
  <c r="AJ51" i="19"/>
  <c r="AC51" i="1"/>
  <c r="L41" i="19"/>
  <c r="AD11" i="19"/>
  <c r="L21" i="19"/>
  <c r="L11" i="19"/>
  <c r="X51" i="19"/>
  <c r="X21" i="19"/>
  <c r="R11" i="19"/>
  <c r="R31" i="19"/>
  <c r="AJ41" i="19"/>
  <c r="L31" i="19"/>
  <c r="R51" i="19"/>
  <c r="X31" i="19"/>
  <c r="X11" i="19"/>
  <c r="X41" i="19"/>
  <c r="AJ31" i="19"/>
  <c r="AD51" i="19"/>
  <c r="R41" i="19"/>
  <c r="AD21" i="19"/>
  <c r="L51" i="19"/>
  <c r="AA39" i="1"/>
  <c r="AB40" i="1"/>
  <c r="AA63" i="1"/>
  <c r="AB64" i="1"/>
  <c r="K42" i="19"/>
  <c r="AC32" i="19"/>
  <c r="W42" i="19"/>
  <c r="AI52" i="19"/>
  <c r="K22" i="19"/>
  <c r="Q32" i="19"/>
  <c r="AI12" i="19"/>
  <c r="AC52" i="19"/>
  <c r="Q42" i="19"/>
  <c r="AC42" i="19"/>
  <c r="K12" i="19"/>
  <c r="Q22" i="19"/>
  <c r="W52" i="19"/>
  <c r="AI42" i="19"/>
  <c r="W32" i="19"/>
  <c r="AI22" i="19"/>
  <c r="W12" i="19"/>
  <c r="AI32" i="19"/>
  <c r="AC12" i="19"/>
  <c r="Q12" i="19"/>
  <c r="Q52" i="19"/>
  <c r="AC56" i="1"/>
  <c r="K32" i="19"/>
  <c r="W22" i="19"/>
  <c r="K52" i="19"/>
  <c r="AC22" i="19"/>
  <c r="AC40" i="19"/>
  <c r="W10" i="19"/>
  <c r="AC50" i="19"/>
  <c r="Q10" i="19"/>
  <c r="Q30" i="19"/>
  <c r="W50" i="19"/>
  <c r="K40" i="19"/>
  <c r="Q50" i="19"/>
  <c r="W20" i="19"/>
  <c r="AC44" i="1"/>
  <c r="K10" i="19"/>
  <c r="Q40" i="19"/>
  <c r="K30" i="19"/>
  <c r="AI50" i="19"/>
  <c r="AI20" i="19"/>
  <c r="K50" i="19"/>
  <c r="AI40" i="19"/>
  <c r="W40" i="19"/>
  <c r="K20" i="19"/>
  <c r="AC10" i="19"/>
  <c r="AI10" i="19"/>
  <c r="AC20" i="19"/>
  <c r="AI30" i="19"/>
  <c r="AC30" i="19"/>
  <c r="W30" i="19"/>
  <c r="Q20" i="19"/>
  <c r="AB34" i="1"/>
  <c r="AA33" i="1"/>
  <c r="AA69" i="1"/>
  <c r="AB70" i="1"/>
  <c r="K39" i="19"/>
  <c r="AC39" i="19"/>
  <c r="W29" i="19"/>
  <c r="AI49" i="19"/>
  <c r="W9" i="19"/>
  <c r="AC19" i="19"/>
  <c r="Q49" i="19"/>
  <c r="W49" i="19"/>
  <c r="AC9" i="19"/>
  <c r="AI9" i="19"/>
  <c r="Q29" i="19"/>
  <c r="W39" i="19"/>
  <c r="Q39" i="19"/>
  <c r="AC3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62" i="1"/>
  <c r="Q33" i="19"/>
  <c r="AI23" i="19"/>
  <c r="K53" i="19"/>
  <c r="AC23" i="19"/>
  <c r="AC13" i="19"/>
  <c r="W23" i="19"/>
  <c r="W33" i="19"/>
  <c r="Q13" i="19"/>
  <c r="W13" i="19"/>
  <c r="AI13" i="19"/>
  <c r="Q43" i="19"/>
  <c r="Q23" i="19"/>
  <c r="W53" i="19"/>
  <c r="M12" i="19"/>
  <c r="AK42" i="19"/>
  <c r="AE32" i="19"/>
  <c r="AC58" i="1"/>
  <c r="M52" i="19"/>
  <c r="S12" i="19"/>
  <c r="M32" i="19"/>
  <c r="S52" i="19"/>
  <c r="Y52" i="19"/>
  <c r="Y42" i="19"/>
  <c r="AK12" i="19"/>
  <c r="S22" i="19"/>
  <c r="AE12" i="19"/>
  <c r="Y22" i="19"/>
  <c r="S32" i="19"/>
  <c r="AK52" i="19"/>
  <c r="M22" i="19"/>
  <c r="AK32" i="19"/>
  <c r="AE22" i="19"/>
  <c r="AE42" i="19"/>
  <c r="Y32" i="19"/>
  <c r="M42" i="19"/>
  <c r="Y12" i="19"/>
  <c r="AE52" i="19"/>
  <c r="AK22" i="19"/>
  <c r="S42" i="19"/>
  <c r="AA52" i="1"/>
  <c r="AB54" i="1"/>
  <c r="AA54" i="1" s="1"/>
  <c r="AB53" i="1"/>
  <c r="AA53" i="1" s="1"/>
  <c r="AA45" i="1"/>
  <c r="AB46" i="1"/>
  <c r="R40" i="19" l="1"/>
  <c r="AD10" i="19"/>
  <c r="X40" i="19"/>
  <c r="AJ10" i="19"/>
  <c r="R50" i="19"/>
  <c r="X10" i="19"/>
  <c r="R30" i="19"/>
  <c r="AC45" i="1"/>
  <c r="L10" i="19"/>
  <c r="L50" i="19"/>
  <c r="AJ20" i="19"/>
  <c r="AJ40" i="19"/>
  <c r="AD30" i="19"/>
  <c r="R20" i="19"/>
  <c r="AD50" i="19"/>
  <c r="AJ30" i="19"/>
  <c r="AJ50" i="19"/>
  <c r="X30" i="19"/>
  <c r="AD20" i="19"/>
  <c r="L40" i="19"/>
  <c r="X50" i="19"/>
  <c r="X20" i="19"/>
  <c r="AD40" i="19"/>
  <c r="R10" i="19"/>
  <c r="L30" i="19"/>
  <c r="L20" i="19"/>
  <c r="AA64" i="1"/>
  <c r="AB65" i="1"/>
  <c r="AA77" i="1"/>
  <c r="AB78" i="1"/>
  <c r="AA78" i="1" s="1"/>
  <c r="AB35" i="1"/>
  <c r="AA35" i="1" s="1"/>
  <c r="AA34" i="1"/>
  <c r="AB36" i="1"/>
  <c r="AA36" i="1" s="1"/>
  <c r="AJ43" i="19"/>
  <c r="AD33" i="19"/>
  <c r="X33" i="19"/>
  <c r="X13" i="19"/>
  <c r="AD43" i="19"/>
  <c r="L43" i="19"/>
  <c r="AC63" i="1"/>
  <c r="X23" i="19"/>
  <c r="R33" i="19"/>
  <c r="R43" i="19"/>
  <c r="AD53" i="19"/>
  <c r="AJ13" i="19"/>
  <c r="R23" i="19"/>
  <c r="R13" i="19"/>
  <c r="AJ53" i="19"/>
  <c r="L33" i="19"/>
  <c r="L23" i="19"/>
  <c r="X43" i="19"/>
  <c r="X53" i="19"/>
  <c r="AD13" i="19"/>
  <c r="L53" i="19"/>
  <c r="L13" i="19"/>
  <c r="AD23" i="19"/>
  <c r="AJ33" i="19"/>
  <c r="AJ23" i="19"/>
  <c r="R53" i="19"/>
  <c r="M55" i="19"/>
  <c r="AK15" i="19"/>
  <c r="AE25" i="19"/>
  <c r="AC7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3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5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54" i="1"/>
  <c r="AG11" i="19"/>
  <c r="AM41" i="19"/>
  <c r="AA21" i="19"/>
  <c r="AA51" i="19"/>
  <c r="U51" i="19"/>
  <c r="U31" i="19"/>
  <c r="AA11" i="19"/>
  <c r="AG21" i="19"/>
  <c r="O31" i="19"/>
  <c r="AA70" i="1"/>
  <c r="AB71" i="1"/>
  <c r="AA40" i="1"/>
  <c r="AB41" i="1"/>
  <c r="AA41" i="1" s="1"/>
  <c r="AB42" i="1"/>
  <c r="AA42" i="1" s="1"/>
  <c r="AA46" i="1"/>
  <c r="AB47" i="1"/>
  <c r="AE11" i="19"/>
  <c r="Y41" i="19"/>
  <c r="M41" i="19"/>
  <c r="Y21" i="19"/>
  <c r="AK41" i="19"/>
  <c r="S31" i="19"/>
  <c r="M31" i="19"/>
  <c r="M51" i="19"/>
  <c r="Y51" i="19"/>
  <c r="AK21" i="19"/>
  <c r="AK31" i="19"/>
  <c r="Y11" i="19"/>
  <c r="AE41" i="19"/>
  <c r="AE21" i="19"/>
  <c r="S51" i="19"/>
  <c r="AE51" i="19"/>
  <c r="AK51" i="19"/>
  <c r="M21" i="19"/>
  <c r="AE31" i="19"/>
  <c r="AC52" i="1"/>
  <c r="S41" i="19"/>
  <c r="AK11" i="19"/>
  <c r="S11" i="19"/>
  <c r="Y31" i="19"/>
  <c r="S21" i="19"/>
  <c r="M11" i="19"/>
  <c r="L54" i="19"/>
  <c r="AJ14" i="19"/>
  <c r="AD44" i="19"/>
  <c r="X54" i="19"/>
  <c r="R14" i="19"/>
  <c r="AD24" i="19"/>
  <c r="AD34" i="19"/>
  <c r="R54" i="19"/>
  <c r="L34" i="19"/>
  <c r="AJ34" i="19"/>
  <c r="X24" i="19"/>
  <c r="AJ24" i="19"/>
  <c r="X44" i="19"/>
  <c r="R24" i="19"/>
  <c r="AC69" i="1"/>
  <c r="X34" i="19"/>
  <c r="L14" i="19"/>
  <c r="AD14" i="19"/>
  <c r="L44" i="19"/>
  <c r="R44" i="19"/>
  <c r="AD54" i="19"/>
  <c r="X14" i="19"/>
  <c r="AJ44" i="19"/>
  <c r="R34" i="19"/>
  <c r="AJ54" i="19"/>
  <c r="L24" i="19"/>
  <c r="AD29" i="19"/>
  <c r="AD19" i="19"/>
  <c r="R39" i="19"/>
  <c r="R9" i="19"/>
  <c r="X49" i="19"/>
  <c r="X9" i="19"/>
  <c r="AD39" i="19"/>
  <c r="R29" i="19"/>
  <c r="L49" i="19"/>
  <c r="X19" i="19"/>
  <c r="X29" i="19"/>
  <c r="X39" i="19"/>
  <c r="L9" i="19"/>
  <c r="AC39" i="1"/>
  <c r="AD9" i="19"/>
  <c r="AJ49" i="19"/>
  <c r="L39" i="19"/>
  <c r="R19" i="19"/>
  <c r="AJ39" i="19"/>
  <c r="AJ29" i="19"/>
  <c r="AJ19" i="19"/>
  <c r="AJ9" i="19"/>
  <c r="AD49" i="19"/>
  <c r="L19" i="19"/>
  <c r="L29" i="19"/>
  <c r="R49" i="19"/>
  <c r="AA47" i="1" l="1"/>
  <c r="AB48" i="1"/>
  <c r="AA48" i="1" s="1"/>
  <c r="AG39" i="19"/>
  <c r="AG29" i="19"/>
  <c r="AM19" i="19"/>
  <c r="O39" i="19"/>
  <c r="AC4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70"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4" i="1"/>
  <c r="AE28" i="19"/>
  <c r="AA55" i="19"/>
  <c r="O45" i="19"/>
  <c r="AA15" i="19"/>
  <c r="AM55" i="19"/>
  <c r="O55" i="19"/>
  <c r="AG35" i="19"/>
  <c r="AM25" i="19"/>
  <c r="AM35" i="19"/>
  <c r="AA25" i="19"/>
  <c r="AM45" i="19"/>
  <c r="AG25" i="19"/>
  <c r="AA35" i="19"/>
  <c r="O25" i="19"/>
  <c r="U25" i="19"/>
  <c r="AG45" i="19"/>
  <c r="U35" i="19"/>
  <c r="AA45" i="19"/>
  <c r="AM15" i="19"/>
  <c r="U45" i="19"/>
  <c r="O35" i="19"/>
  <c r="O15" i="19"/>
  <c r="AC78" i="1"/>
  <c r="AG15" i="19"/>
  <c r="U15" i="19"/>
  <c r="AG55" i="19"/>
  <c r="U55" i="19"/>
  <c r="AE40" i="19"/>
  <c r="Y30" i="19"/>
  <c r="M20" i="19"/>
  <c r="AC4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41" i="1"/>
  <c r="T19" i="19"/>
  <c r="AL49" i="19"/>
  <c r="T29" i="19"/>
  <c r="AF29" i="19"/>
  <c r="T18" i="19"/>
  <c r="N48" i="19"/>
  <c r="N8" i="19"/>
  <c r="T28" i="19"/>
  <c r="AF38" i="19"/>
  <c r="Z28" i="19"/>
  <c r="Z18" i="19"/>
  <c r="AF8" i="19"/>
  <c r="AC3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7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40" i="1"/>
  <c r="M9" i="19"/>
  <c r="Y29" i="19"/>
  <c r="AA65" i="1"/>
  <c r="AB66" i="1"/>
  <c r="AA66"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71" i="1"/>
  <c r="AB72" i="1"/>
  <c r="AA72" i="1" s="1"/>
  <c r="O8" i="19"/>
  <c r="AA48" i="19"/>
  <c r="AM38" i="19"/>
  <c r="U48" i="19"/>
  <c r="AA18" i="19"/>
  <c r="AG18" i="19"/>
  <c r="AG48" i="19"/>
  <c r="AM18" i="19"/>
  <c r="AA28" i="19"/>
  <c r="AG28" i="19"/>
  <c r="AA8" i="19"/>
  <c r="U18" i="19"/>
  <c r="AG38" i="19"/>
  <c r="U38" i="19"/>
  <c r="AM8" i="19"/>
  <c r="AA38" i="19"/>
  <c r="AM48" i="19"/>
  <c r="U28" i="19"/>
  <c r="O38" i="19"/>
  <c r="U8" i="19"/>
  <c r="AG8" i="19"/>
  <c r="AC3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4"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72" i="1"/>
  <c r="AA14" i="19"/>
  <c r="O54" i="19"/>
  <c r="U44" i="19"/>
  <c r="U43" i="19"/>
  <c r="U13" i="19"/>
  <c r="AM53" i="19"/>
  <c r="AA53" i="19"/>
  <c r="AA43" i="19"/>
  <c r="O53" i="19"/>
  <c r="O23" i="19"/>
  <c r="O13" i="19"/>
  <c r="AG43" i="19"/>
  <c r="U33" i="19"/>
  <c r="U23" i="19"/>
  <c r="AM13" i="19"/>
  <c r="AM23" i="19"/>
  <c r="AG13" i="19"/>
  <c r="AA23" i="19"/>
  <c r="AG33" i="19"/>
  <c r="AA33" i="19"/>
  <c r="AM33" i="19"/>
  <c r="AA13" i="19"/>
  <c r="AC6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71" i="1"/>
  <c r="AF53" i="19"/>
  <c r="T43" i="19"/>
  <c r="Z53" i="19"/>
  <c r="N43" i="19"/>
  <c r="T23" i="19"/>
  <c r="AF43" i="19"/>
  <c r="Z13" i="19"/>
  <c r="Z43" i="19"/>
  <c r="AF23" i="19"/>
  <c r="AL13" i="19"/>
  <c r="Z23" i="19"/>
  <c r="AL43" i="19"/>
  <c r="AF13" i="19"/>
  <c r="AL23" i="19"/>
  <c r="N13" i="19"/>
  <c r="T33" i="19"/>
  <c r="AL53" i="19"/>
  <c r="N23" i="19"/>
  <c r="N53" i="19"/>
  <c r="AF33" i="19"/>
  <c r="N33" i="19"/>
  <c r="AC65"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9" i="1" l="1"/>
  <c r="L49" i="1" s="1"/>
  <c r="K25" i="1"/>
  <c r="L25" i="1" s="1"/>
  <c r="K37" i="1"/>
  <c r="L37" i="1" s="1"/>
  <c r="K31" i="1"/>
  <c r="L31" i="1" s="1"/>
  <c r="K61" i="1"/>
  <c r="L61" i="1" s="1"/>
  <c r="K55" i="1"/>
  <c r="L55" i="1" s="1"/>
  <c r="K43" i="1"/>
  <c r="L43" i="1" s="1"/>
  <c r="K28" i="1"/>
  <c r="L28" i="1" s="1"/>
  <c r="K73" i="1"/>
  <c r="L73" i="1" s="1"/>
  <c r="K67" i="1"/>
  <c r="L67" i="1" s="1"/>
  <c r="X6" i="18" l="1"/>
  <c r="AJ30" i="18"/>
  <c r="R22" i="18"/>
  <c r="L6" i="18"/>
  <c r="R30" i="18"/>
  <c r="X22" i="18"/>
  <c r="X38" i="18"/>
  <c r="AD38" i="18"/>
  <c r="N28" i="1"/>
  <c r="AD22" i="18"/>
  <c r="M28" i="1"/>
  <c r="AB28"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43" i="1"/>
  <c r="L32" i="18"/>
  <c r="X8" i="18"/>
  <c r="X24" i="18"/>
  <c r="AJ8" i="18"/>
  <c r="M43" i="1"/>
  <c r="R40" i="18"/>
  <c r="L40" i="18"/>
  <c r="X16" i="18"/>
  <c r="L24" i="18"/>
  <c r="AJ24" i="18"/>
  <c r="X32" i="18"/>
  <c r="AJ40" i="18"/>
  <c r="R16" i="18"/>
  <c r="AD40" i="18"/>
  <c r="AD32" i="18"/>
  <c r="AD16" i="18"/>
  <c r="M55" i="1"/>
  <c r="J42" i="18"/>
  <c r="P34" i="18"/>
  <c r="AB18" i="18"/>
  <c r="AB42" i="18"/>
  <c r="AH34" i="18"/>
  <c r="P10" i="18"/>
  <c r="V34" i="18"/>
  <c r="P42" i="18"/>
  <c r="V42" i="18"/>
  <c r="AH42" i="18"/>
  <c r="AB26" i="18"/>
  <c r="AH26" i="18"/>
  <c r="V26" i="18"/>
  <c r="AB34" i="18"/>
  <c r="V10" i="18"/>
  <c r="AH18" i="18"/>
  <c r="J34" i="18"/>
  <c r="J10" i="18"/>
  <c r="AB10" i="18"/>
  <c r="J18" i="18"/>
  <c r="N55" i="1"/>
  <c r="P26" i="18"/>
  <c r="J26" i="18"/>
  <c r="AH10" i="18"/>
  <c r="P18" i="18"/>
  <c r="V18" i="18"/>
  <c r="X42" i="18"/>
  <c r="AD34" i="18"/>
  <c r="AD10" i="18"/>
  <c r="AD26" i="18"/>
  <c r="L10" i="18"/>
  <c r="L42" i="18"/>
  <c r="L26" i="18"/>
  <c r="X18" i="18"/>
  <c r="X34" i="18"/>
  <c r="X10" i="18"/>
  <c r="R18" i="18"/>
  <c r="AJ10" i="18"/>
  <c r="AD42" i="18"/>
  <c r="AJ34" i="18"/>
  <c r="R26" i="18"/>
  <c r="M61" i="1"/>
  <c r="L18" i="18"/>
  <c r="AJ26" i="18"/>
  <c r="AD18" i="18"/>
  <c r="R34" i="18"/>
  <c r="L34" i="18"/>
  <c r="AJ42" i="18"/>
  <c r="R10" i="18"/>
  <c r="R42" i="18"/>
  <c r="X26" i="18"/>
  <c r="AJ18" i="18"/>
  <c r="N61" i="1"/>
  <c r="T14" i="18"/>
  <c r="AL38" i="18"/>
  <c r="N14" i="18"/>
  <c r="Z6" i="18"/>
  <c r="T38" i="18"/>
  <c r="T22" i="18"/>
  <c r="AL14" i="18"/>
  <c r="N22" i="18"/>
  <c r="N31" i="1"/>
  <c r="AF22" i="18"/>
  <c r="N6" i="18"/>
  <c r="AF6" i="18"/>
  <c r="AF38" i="18"/>
  <c r="M31" i="1"/>
  <c r="AB31" i="1" s="1"/>
  <c r="N38" i="18"/>
  <c r="AL30" i="18"/>
  <c r="AL22" i="18"/>
  <c r="T6" i="18"/>
  <c r="AF14" i="18"/>
  <c r="AF30" i="18"/>
  <c r="Z22" i="18"/>
  <c r="T30" i="18"/>
  <c r="Z30" i="18"/>
  <c r="AL6" i="18"/>
  <c r="Z14" i="18"/>
  <c r="Z38" i="18"/>
  <c r="N30" i="18"/>
  <c r="J40" i="18"/>
  <c r="AB40" i="18"/>
  <c r="AH32" i="18"/>
  <c r="AB24" i="18"/>
  <c r="V16" i="18"/>
  <c r="M37" i="1"/>
  <c r="J16" i="18"/>
  <c r="P32" i="18"/>
  <c r="V24" i="18"/>
  <c r="P24" i="18"/>
  <c r="V40" i="18"/>
  <c r="P16" i="18"/>
  <c r="P40" i="18"/>
  <c r="V32" i="18"/>
  <c r="AH16" i="18"/>
  <c r="AB16" i="18"/>
  <c r="V8" i="18"/>
  <c r="AH24" i="18"/>
  <c r="AH8" i="18"/>
  <c r="AH40" i="18"/>
  <c r="J8" i="18"/>
  <c r="AB32" i="18"/>
  <c r="AB8" i="18"/>
  <c r="J24" i="18"/>
  <c r="J32" i="18"/>
  <c r="P8" i="18"/>
  <c r="N37" i="1"/>
  <c r="Z42" i="18"/>
  <c r="T18" i="18"/>
  <c r="AF34" i="18"/>
  <c r="AF42" i="18"/>
  <c r="N42" i="18"/>
  <c r="Z18" i="18"/>
  <c r="AL10" i="18"/>
  <c r="AL26" i="18"/>
  <c r="AF26" i="18"/>
  <c r="Z10" i="18"/>
  <c r="N18" i="18"/>
  <c r="T26" i="18"/>
  <c r="AF10" i="18"/>
  <c r="T34" i="18"/>
  <c r="N26" i="18"/>
  <c r="AL18" i="18"/>
  <c r="N10" i="18"/>
  <c r="AF18" i="18"/>
  <c r="Z26" i="18"/>
  <c r="AL34" i="18"/>
  <c r="M67" i="1"/>
  <c r="Z34" i="18"/>
  <c r="T10" i="18"/>
  <c r="N67" i="1"/>
  <c r="AL42" i="18"/>
  <c r="N34" i="18"/>
  <c r="T42" i="18"/>
  <c r="P14" i="18"/>
  <c r="V22" i="18"/>
  <c r="V14" i="18"/>
  <c r="P22" i="18"/>
  <c r="V38" i="18"/>
  <c r="AH14" i="18"/>
  <c r="AH38" i="18"/>
  <c r="J14" i="18"/>
  <c r="AB22" i="18"/>
  <c r="V30" i="18"/>
  <c r="AB14" i="18"/>
  <c r="AB38" i="18"/>
  <c r="J30" i="18"/>
  <c r="P38" i="18"/>
  <c r="AB6" i="18"/>
  <c r="M25" i="1"/>
  <c r="AB25" i="1" s="1"/>
  <c r="AH30" i="18"/>
  <c r="J38" i="18"/>
  <c r="AH6" i="18"/>
  <c r="V6" i="18"/>
  <c r="AB30" i="18"/>
  <c r="J22" i="18"/>
  <c r="J6" i="18"/>
  <c r="P30" i="18"/>
  <c r="AH22" i="18"/>
  <c r="P6" i="18"/>
  <c r="N25" i="1"/>
  <c r="AH12" i="18"/>
  <c r="J20" i="18"/>
  <c r="J44" i="18"/>
  <c r="AB28" i="18"/>
  <c r="P28" i="18"/>
  <c r="N73" i="1"/>
  <c r="P12" i="18"/>
  <c r="AH20" i="18"/>
  <c r="P44" i="18"/>
  <c r="AB12" i="18"/>
  <c r="P20" i="18"/>
  <c r="J36" i="18"/>
  <c r="P36" i="18"/>
  <c r="AB44" i="18"/>
  <c r="V44" i="18"/>
  <c r="J28" i="18"/>
  <c r="AH36" i="18"/>
  <c r="V12" i="18"/>
  <c r="V28" i="18"/>
  <c r="AH44" i="18"/>
  <c r="AB20" i="18"/>
  <c r="AB36" i="18"/>
  <c r="AH28" i="18"/>
  <c r="V36" i="18"/>
  <c r="V20" i="18"/>
  <c r="M73" i="1"/>
  <c r="AB73" i="1" s="1"/>
  <c r="AA73" i="1" s="1"/>
  <c r="J12" i="18"/>
  <c r="AF24" i="18"/>
  <c r="AF32" i="18"/>
  <c r="T40" i="18"/>
  <c r="M49" i="1"/>
  <c r="Z40" i="18"/>
  <c r="AL8" i="18"/>
  <c r="AF8" i="18"/>
  <c r="T8" i="18"/>
  <c r="Z16" i="18"/>
  <c r="T24" i="18"/>
  <c r="AL24" i="18"/>
  <c r="Z32" i="18"/>
  <c r="N32" i="18"/>
  <c r="N16" i="18"/>
  <c r="Z8" i="18"/>
  <c r="AL40" i="18"/>
  <c r="N8" i="18"/>
  <c r="N24" i="18"/>
  <c r="T32" i="18"/>
  <c r="T16" i="18"/>
  <c r="AF40" i="18"/>
  <c r="AF16" i="18"/>
  <c r="AL32" i="18"/>
  <c r="N40" i="18"/>
  <c r="Z24" i="18"/>
  <c r="AL16" i="18"/>
  <c r="N49" i="1"/>
  <c r="AA31" i="1" l="1"/>
  <c r="AB32" i="1"/>
  <c r="AA32" i="1" s="1"/>
  <c r="AA28" i="1"/>
  <c r="AB29" i="1"/>
  <c r="AA25" i="1"/>
  <c r="P16" i="19" s="1"/>
  <c r="AB26" i="1"/>
  <c r="V26" i="19"/>
  <c r="AH36" i="19"/>
  <c r="V6" i="19"/>
  <c r="AB36" i="19"/>
  <c r="J36" i="19"/>
  <c r="J26" i="19"/>
  <c r="V25" i="19"/>
  <c r="V45" i="19"/>
  <c r="J15" i="19"/>
  <c r="AB45" i="19"/>
  <c r="AH25" i="19"/>
  <c r="AH55" i="19"/>
  <c r="AB15" i="19"/>
  <c r="P15" i="19"/>
  <c r="P45" i="19"/>
  <c r="V15" i="19"/>
  <c r="J35" i="19"/>
  <c r="AH45" i="19"/>
  <c r="J25" i="19"/>
  <c r="AB35" i="19"/>
  <c r="AH15" i="19"/>
  <c r="V35" i="19"/>
  <c r="J55" i="19"/>
  <c r="AB55" i="19"/>
  <c r="AC73" i="1"/>
  <c r="AB25" i="19"/>
  <c r="AH35" i="19"/>
  <c r="P55" i="19"/>
  <c r="J45" i="19"/>
  <c r="P25" i="19"/>
  <c r="P35" i="19"/>
  <c r="V55" i="19"/>
  <c r="AA26" i="1" l="1"/>
  <c r="AB27" i="1"/>
  <c r="AA27" i="1" s="1"/>
  <c r="P36" i="19"/>
  <c r="AC25" i="1"/>
  <c r="AB16" i="19"/>
  <c r="J46" i="19"/>
  <c r="AB6" i="19"/>
  <c r="V36" i="19"/>
  <c r="AB26" i="19"/>
  <c r="AC18" i="19"/>
  <c r="AC8" i="19"/>
  <c r="W18" i="19"/>
  <c r="AI8" i="19"/>
  <c r="Q48" i="19"/>
  <c r="AC38" i="19"/>
  <c r="Q28" i="19"/>
  <c r="AI28" i="19"/>
  <c r="W48" i="19"/>
  <c r="K18" i="19"/>
  <c r="K28" i="19"/>
  <c r="W28" i="19"/>
  <c r="AI48" i="19"/>
  <c r="W8" i="19"/>
  <c r="Q8" i="19"/>
  <c r="K48" i="19"/>
  <c r="AC48" i="19"/>
  <c r="AC32" i="1"/>
  <c r="W38" i="19"/>
  <c r="K38" i="19"/>
  <c r="Q38" i="19"/>
  <c r="AI38" i="19"/>
  <c r="K8" i="19"/>
  <c r="AC28" i="19"/>
  <c r="AI18" i="19"/>
  <c r="Q18" i="19"/>
  <c r="AB28" i="19"/>
  <c r="V38" i="19"/>
  <c r="AH28" i="19"/>
  <c r="AB38" i="19"/>
  <c r="V48" i="19"/>
  <c r="P8" i="19"/>
  <c r="AC31" i="1"/>
  <c r="P38" i="19"/>
  <c r="AH38" i="19"/>
  <c r="P48" i="19"/>
  <c r="AB18" i="19"/>
  <c r="J8" i="19"/>
  <c r="J18" i="19"/>
  <c r="AH8" i="19"/>
  <c r="AB48" i="19"/>
  <c r="V8" i="19"/>
  <c r="AH48" i="19"/>
  <c r="AH18" i="19"/>
  <c r="V18" i="19"/>
  <c r="J38" i="19"/>
  <c r="P18" i="19"/>
  <c r="J28" i="19"/>
  <c r="J48" i="19"/>
  <c r="V28" i="19"/>
  <c r="AB8" i="19"/>
  <c r="P28" i="19"/>
  <c r="AB46" i="19"/>
  <c r="AH46" i="19"/>
  <c r="V16" i="19"/>
  <c r="J16" i="19"/>
  <c r="P46" i="19"/>
  <c r="V46" i="19"/>
  <c r="AH16" i="19"/>
  <c r="P26" i="19"/>
  <c r="AH26" i="19"/>
  <c r="J6" i="19"/>
  <c r="AH6" i="19"/>
  <c r="P6" i="19"/>
  <c r="AA29" i="1"/>
  <c r="AB30" i="1"/>
  <c r="AA30" i="1" s="1"/>
  <c r="AH7" i="19"/>
  <c r="V47" i="19"/>
  <c r="J27" i="19"/>
  <c r="AB7" i="19"/>
  <c r="P37" i="19"/>
  <c r="AH17" i="19"/>
  <c r="P47" i="19"/>
  <c r="J37" i="19"/>
  <c r="V7" i="19"/>
  <c r="P17" i="19"/>
  <c r="AB17" i="19"/>
  <c r="P7" i="19"/>
  <c r="J17" i="19"/>
  <c r="AB37" i="19"/>
  <c r="V37" i="19"/>
  <c r="J47" i="19"/>
  <c r="AB27" i="19"/>
  <c r="AC28" i="1"/>
  <c r="AH37" i="19"/>
  <c r="V17" i="19"/>
  <c r="J7" i="19"/>
  <c r="AH27" i="19"/>
  <c r="V27" i="19"/>
  <c r="P27" i="19"/>
  <c r="AH47" i="19"/>
  <c r="AB47" i="19"/>
  <c r="AC26" i="1"/>
  <c r="AI6" i="19"/>
  <c r="K46" i="19"/>
  <c r="AI16" i="19"/>
  <c r="AI46" i="19"/>
  <c r="Q36" i="19"/>
  <c r="AC46" i="19"/>
  <c r="W6" i="19"/>
  <c r="Q46" i="19"/>
  <c r="K26" i="19"/>
  <c r="W46" i="19"/>
  <c r="AI36" i="19"/>
  <c r="W16" i="19"/>
  <c r="AI26" i="19"/>
  <c r="K36" i="19"/>
  <c r="AC6" i="19"/>
  <c r="Q26" i="19"/>
  <c r="Q6" i="19"/>
  <c r="AC36" i="19"/>
  <c r="K6" i="19"/>
  <c r="K16" i="19"/>
  <c r="Q16" i="19"/>
  <c r="W36" i="19"/>
  <c r="W26" i="19"/>
  <c r="AC26" i="19"/>
  <c r="AC16" i="19"/>
  <c r="AD46" i="19" l="1"/>
  <c r="L46" i="19"/>
  <c r="R6" i="19"/>
  <c r="AD26" i="19"/>
  <c r="X46" i="19"/>
  <c r="AD6" i="19"/>
  <c r="AJ16" i="19"/>
  <c r="L36" i="19"/>
  <c r="X6" i="19"/>
  <c r="AJ6" i="19"/>
  <c r="L16" i="19"/>
  <c r="X26" i="19"/>
  <c r="L6" i="19"/>
  <c r="X16" i="19"/>
  <c r="R36" i="19"/>
  <c r="AD36" i="19"/>
  <c r="AD16" i="19"/>
  <c r="AJ36" i="19"/>
  <c r="L26" i="19"/>
  <c r="AJ46" i="19"/>
  <c r="AJ26" i="19"/>
  <c r="X36" i="19"/>
  <c r="R46" i="19"/>
  <c r="AC27" i="1"/>
  <c r="R26" i="19"/>
  <c r="R16" i="19"/>
  <c r="AD27" i="19"/>
  <c r="AD17" i="19"/>
  <c r="X7" i="19"/>
  <c r="R27" i="19"/>
  <c r="AJ47" i="19"/>
  <c r="X37" i="19"/>
  <c r="AJ7" i="19"/>
  <c r="L37" i="19"/>
  <c r="X47" i="19"/>
  <c r="X27" i="19"/>
  <c r="L47" i="19"/>
  <c r="AC30" i="1"/>
  <c r="AD47" i="19"/>
  <c r="AJ37" i="19"/>
  <c r="R17" i="19"/>
  <c r="L7" i="19"/>
  <c r="R7" i="19"/>
  <c r="R37" i="19"/>
  <c r="R47" i="19"/>
  <c r="AJ27" i="19"/>
  <c r="L27" i="19"/>
  <c r="AJ17" i="19"/>
  <c r="L17" i="19"/>
  <c r="X17" i="19"/>
  <c r="AD7" i="19"/>
  <c r="AD37" i="19"/>
  <c r="W37" i="19"/>
  <c r="Q47" i="19"/>
  <c r="AI47" i="19"/>
  <c r="AC37" i="19"/>
  <c r="K37" i="19"/>
  <c r="AI27" i="19"/>
  <c r="K7" i="19"/>
  <c r="AI7" i="19"/>
  <c r="W7" i="19"/>
  <c r="Q27" i="19"/>
  <c r="AI37" i="19"/>
  <c r="AC7" i="19"/>
  <c r="Q7" i="19"/>
  <c r="Q17" i="19"/>
  <c r="W17" i="19"/>
  <c r="AI17" i="19"/>
  <c r="AC27" i="19"/>
  <c r="AC29" i="1"/>
  <c r="W47" i="19"/>
  <c r="K27" i="19"/>
  <c r="W27" i="19"/>
  <c r="K47" i="19"/>
  <c r="AC47" i="19"/>
  <c r="AC17" i="19"/>
  <c r="Q37" i="19"/>
  <c r="K1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<sst xmlns="http://schemas.openxmlformats.org/spreadsheetml/2006/main" count="445" uniqueCount="283">
  <si>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</si>
  <si>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</si>
  <si>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</si>
  <si>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</si>
  <si>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</si>
  <si>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</si>
  <si>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</si>
  <si>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</si>
  <si>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</si>
  <si>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</si>
  <si>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</si>
  <si>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</si>
  <si>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</si>
  <si>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</si>
  <si>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</si>
  <si>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</si>
  <si>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</si>
  <si>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</si>
  <si>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</si>
  <si>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</si>
  <si>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</si>
  <si>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</si>
  <si>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</si>
  <si>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</si>
  <si>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</si>
  <si>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</si>
  <si>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</si>
  <si>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</si>
  <si>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</si>
  <si>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</si>
  <si>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</si>
  <si>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</si>
  <si>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</si>
  <si>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</si>
  <si>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</si>
  <si>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</si>
  <si>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</si>
  <si>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</si>
  <si>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</si>
  <si>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</si>
  <si>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</si>
  <si>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</si>
  <si>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</si>
  <si>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</si>
  <si>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</si>
  <si>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</si>
  <si>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</si>
  <si>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</si>
  <si>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</si>
  <si>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</si>
  <si>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</si>
  <si>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</si>
  <si>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</si>
  <si>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</si>
  <si>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</si>
  <si>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</si>
  <si>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</si>
  <si>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</si>
  <si>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</si>
  <si>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</si>
  <si>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</si>
  <si>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</si>
  <si>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</si>
  <si>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</si>
  <si>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</si>
  <si>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</si>
  <si>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</si>
  <si>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</si>
  <si>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</si>
  <si>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</si>
  <si>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</si>
  <si>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</si>
  <si>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</si>
  <si>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</si>
  <si>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</si>
  <si>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</si>
  <si>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</si>
  <si>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</si>
  <si>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</si>
  <si>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</si>
  <si>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</si>
  <si>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</si>
  <si>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</si>
  <si>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</si>
  <si>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</si>
  <si>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</si>
  <si>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</si>
  <si>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</si>
  <si>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</si>
  <si>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</si>
  <si>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</si>
  <si>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</si>
  <si>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</si>
  <si>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</si>
  <si>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</si>
  <si>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</si>
  <si>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</si>
  <si>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</si>
  <si>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</si>
  <si>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</si>
  <si>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</si>
  <si>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</si>
  <si>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</si>
  <si>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</si>
  <si>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</si>
  <si>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</si>
  <si>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</si>
  <si>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</si>
  <si>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</si>
  <si>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</si>
  <si>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</si>
  <si>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</si>
  <si>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</si>
  <si>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</si>
  <si>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</si>
  <si>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</si>
  <si>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</si>
  <si>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</si>
  <si>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</si>
  <si>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</si>
  <si>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</si>
  <si>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</si>
  <si>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</si>
  <si>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</si>
  <si>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</si>
  <si>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</si>
  <si>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</si>
  <si>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</si>
  <si>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</si>
  <si>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</si>
  <si>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</si>
  <si>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</si>
  <si>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</si>
  <si>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</si>
  <si>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</si>
  <si>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</si>
  <si>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</si>
  <si>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</si>
  <si>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</si>
  <si>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</si>
  <si>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</si>
  <si>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</si>
  <si>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</si>
  <si>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</si>
  <si>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</si>
  <si>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</si>
  <si>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</si>
  <si>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</si>
  <si>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</si>
  <si>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</si>
  <si>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</si>
  <si>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</si>
  <si>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</si>
  <si>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</si>
  <si>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</si>
  <si>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</si>
  <si>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</si>
  <si>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</si>
  <si>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</si>
  <si>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</si>
  <si>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</si>
  <si>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</si>
  <si>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</si>
  <si>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</si>
  <si>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</si>
  <si>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</si>
  <si>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</si>
  <si>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</si>
  <si>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</si>
  <si>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</si>
  <si>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</si>
  <si>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</si>
  <si>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</si>
  <si>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</si>
  <si>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</si>
  <si>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</si>
  <si>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</si>
  <si>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</si>
  <si>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</si>
  <si>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</si>
  <si>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</si>
  <si>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</si>
  <si>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</si>
  <si>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</si>
  <si>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</si>
  <si>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</si>
  <si>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</si>
  <si>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</si>
  <si>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</si>
  <si>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</si>
  <si>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</si>
  <si>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</si>
  <si>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</si>
  <si>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</si>
  <si>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</si>
  <si>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</si>
  <si>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</si>
  <si>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</si>
  <si>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</si>
  <si>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</si>
  <si>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</si>
  <si>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</si>
  <si>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</si>
  <si>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</si>
  <si>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</si>
  <si>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</si>
  <si>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</si>
  <si>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</si>
  <si>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</si>
  <si>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</si>
  <si>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</si>
  <si>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</si>
  <si>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</si>
  <si>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</si>
  <si>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</si>
  <si>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</si>
  <si>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</si>
  <si>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</si>
  <si>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</si>
  <si>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</si>
  <si>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</si>
  <si>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</si>
  <si>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</si>
  <si>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</si>
  <si>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</si>
  <si>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</si>
  <si>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</si>
  <si>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</si>
  <si>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</si>
  <si>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</si>
  <si>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</si>
  <si>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Primera versión del documento</t>
  </si>
  <si>
    <t>Se modifican los riesgos acorde a la actualización de la caracterización del proceso</t>
  </si>
  <si>
    <t>Ajuste y actualización a la matriz de acuerdo con la guía del DAFP V4 -2018 a través del manual de gestión del riesgo versión 11- 2019, se ingresa las columnas para las características y la evaluación de los controles. Se unifican los riesgo del proceso en uno, para de esta manera realizar controles efectivos y que tengan incidencia sobre el mismo.</t>
  </si>
  <si>
    <t>Se traslada la información de la matriz de riesgos del proceso V3  al formato de matriz de riesgo por proceso versión 4 , se realiza mesa técnica con los líderes del proceso y promotores de mejora para su aprobación, modificación y valoración de la nueva formulación y ajuste realizado al resultado del riesgo residual. Se modifica el riesgo y se incluyen los nuevos riesgos R! y R2 , y en general a todos los riesgos asociados al  proceso se revisan  causas,  consecuencias y controles.</t>
  </si>
  <si>
    <t xml:space="preserve">Se realiza revisión general de los riesgos establecidos para el proceso de Convivencia y Diálogo Social,  se identifican ajustes en la definición de causas y consecuencias, se realizan ajustes a los controles de los riesgos asociados en esta matriz.   Se incluye el R3 y se modifica el R1. </t>
  </si>
  <si>
    <t>Convivencia y diálogo social</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</si>
  <si>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</si>
  <si>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Este proceso abarca las acciones de articulación y orientación para la formulación, adopción y ejecución de los planes, programas y proyectos orientados al fortalecimiento del diálogo social y la convivencia ciudadana en el territorio.</t>
  </si>
  <si>
    <t>Situaciones coyunturales que desbordan la capacidad de atención por competencia de otras entidades.</t>
  </si>
  <si>
    <t>Desarrollo de acciones de acompañamiento que no están contempladas en  el marco de la competencia de la Dirección de Convivencia y Diálogo Social.</t>
  </si>
  <si>
    <t xml:space="preserve">Falta de organización interna de los actores sociales y/o privados y desconocimiento de la capacidad y oferta institucional vigente. </t>
  </si>
  <si>
    <t xml:space="preserve">Ausencia de actores e instituciones con capacidad de decisión que representen las partes. </t>
  </si>
  <si>
    <t>Desconocimiento de los documentos técnicos de soporte del programa por parte del equipo, directivos y/o de otras entidades Distritales.</t>
  </si>
  <si>
    <t>Falta de seguimiento y/o adecuada implementación de las acciones propias del programa y/o atención a actividades que no sean objetivo de este proceso.</t>
  </si>
  <si>
    <t>Posibilidad de afectación reputacional y/o económica por el incumplimiento de acciones propias del programa de diálogo.</t>
  </si>
  <si>
    <t>El profesional encargado del apoyo a la coordinación de la línea de protesta de la dirección de convivencia y diálogo social o la persona designada por el líder del proceso, cada vez que ingrese un integrante nuevo al programa de diálogo social, debe realizar una capacitación de los temas del programa, normativa, funciones a desarrollar, documentos y formatos vigentes con su debido uso, para garantizar el conocimiento y funcionamiento del programa y posibilidad de cumplimiento de sus objetivos, y registrarlo en el formato PLE-PIN-F026 Registro de capacitación/entrenamiento.
Así mismo, el equipo de fortalecimiento técnico y/o profesional delegado del equipo del obsevatorio, trimestralmente realiza una capacitación registrada en el formato PLE-PIN-F026 Registro de capacitación/entrenamiento a los integrantes del programa para garantizar y afianzar el conocimiento y uso de los documentos y formatos vigentes. 
En caso de evidenciar que no se ha realizado esta capacitación cada vez que ingrese un nuevo integrante al programa o de manera trimestral, se realiza la respectiva reprogramación.</t>
  </si>
  <si>
    <t>Falta de seguimiento a los compromisos generados en el marco de las mesas de diálogo o Pactos de Acción Colectiva.</t>
  </si>
  <si>
    <t>Posibilidad de afectación reputacional por incumplimiento de compromisos/acuerdos derivados de las mesas de diálogo y/o de implementación del protocolo de Pactos de Acción Colectiva.</t>
  </si>
  <si>
    <t>Desconocimiento de las reivindicaciones y contexto, para determinar como estrategia una mesa de diálogo o Pacto de acción colectiva para la gestión y transformación de las conflictividades.</t>
  </si>
  <si>
    <t xml:space="preserve">
Falta de definición y establecimiento de criterios, verficación, compromiso y pertinencia para el desarrollo del pacto de accion colectiva como herramienta de solución de una situación de conflictividad</t>
  </si>
  <si>
    <t xml:space="preserve"> Limitada participación o participantes elegidos sin un proceso claro y público de convocatoria que afecte la definición de compromisos y garantías  de realización del pacto.</t>
  </si>
  <si>
    <t>La/el profesional de pactos delegado por el director que cada vez que se pretenda resolver o atender una conflictividad social por medio de un Pacto de Acción Colectiva, Verifica que los actores sociales vinculados se encuentren organizados, haciendo uso del instrumento de caracterización de actores sociales (DHHCDS-F014). En caso de no estar organizados no podrá incluirse dentro del proceso de Pactos de Acción Colectiva.</t>
  </si>
  <si>
    <t xml:space="preserve">Incumplimiento de las partes en los tiempos de ejecución y las acciones de los acuerdos pactados. </t>
  </si>
  <si>
    <t>El/la profesional delegado por el Director, convoca mediante oficio/memorando o correo electrónico, de acuerdo con las fechas establecidas por la mesa  técnica o de concertación en el evento de firma del pacto, a los actores que suscriben el pacto, para realizar mediante reunión el diligenciamiento del formato DHH-CDS-F009 seguimiento a pactos de acción colectiva que permite evidenciar el nivel de cumplimiento de los acuerdos. En caso que uno o varios de los actores institucionales que suscribieron el pacto no asista(n) a la reunión de seguimiento, se realiza memorando/oficio dirigido a lider de la entidad o área correspondiente, solicitando los  avances frente al cumplimiento del pacto y los soportes  respectivos. En caso de que alguno(s) actores sociales no asista(n) mediante correo electrónico u oficio se solicita su asistencia a una nueva reunión de seguimiento. Finalmente, si el actor institucional y/o social no atiende los requerimientos anteriores se  cita un comité evaluador del pacto.</t>
  </si>
  <si>
    <t>F1 Equipo de la dirección es multidisciplinar lo que permite el aporte desde diferentes áreas de conocimiento para el cumplimiento del objetivo.</t>
  </si>
  <si>
    <t>D1 Desactualización de proceso y procedimientos la Dirección.</t>
  </si>
  <si>
    <t>F2 Reconocimiento del acompañamiento en espacios de moviloización para fomentar el diálogo social.</t>
  </si>
  <si>
    <t>D2 Dificultad en el establecimiento de los alcances de las acciones de la Dirección.</t>
  </si>
  <si>
    <t>F3 En el equipo se ha incrementado el némero de personas para desarrollar acciones a cargo de la Dirección.</t>
  </si>
  <si>
    <t>D3 Falta de habilidades y conocimiento específico por parte de algunos profesionales delegados a  temas que afectan el cumplimiento de acciones particulares.</t>
  </si>
  <si>
    <t>F4 Apropiación de nuevas herramientas TICs en los procesos que desarrolla la dirección para cumplir con los programas, proyectos y acciones de la Dirección.</t>
  </si>
  <si>
    <t>D4 Baja cualificación de equipos territoriales.</t>
  </si>
  <si>
    <t>F5 Se cuenta con diferentes metas asociadas al plan de Desarrollo que permite la formulación, adopción y ejecución, lo que garantiza la asignación de recursos para su cumplimiento.</t>
  </si>
  <si>
    <t>D5 Falta de lineamientos actualizados y acompañamiento sobre gestión documental.</t>
  </si>
  <si>
    <t>O1 El reconocimiento de otras entidades frente a acciones de diálogo y   convivencia en el distrito.</t>
  </si>
  <si>
    <t>A1 Que las entidades no cumplan acuerdos y/o pactos establecidos haciendo perder credibilidad por parte de la ciudadanía.</t>
  </si>
  <si>
    <t>O2 Expresiones diversas de participación en la ciudad.</t>
  </si>
  <si>
    <t>A2 La pandemia producto de la propagación del COVID 19 que dificulta los escenarios de participación y seguimiento de acuerdos.</t>
  </si>
  <si>
    <t>O3 Conflictividades sociales en todas sus dimensiones que permiten el accionar de la dirección y acompañamiento.</t>
  </si>
  <si>
    <t>A3 Solicitudes por parte de otras entidades para el desarrollo de tareas adicionales a los procesos ya establecidos desde la dirección.</t>
  </si>
  <si>
    <t>A4 Desconocimiento de otras entidades o áreas acerca del objetivo y alcance de acciones que desarrolla la Dirección de Convivencia y Diálogo Social.</t>
  </si>
  <si>
    <t xml:space="preserve">A5 Falta de claridad por parte de otras entidades frente a sus acciones misionales que permiten el aporte para la resolución de conflictos en mesas de diálogo y espacios de concertación con la ciudadanía. </t>
  </si>
  <si>
    <t>A6 Las protestas se resuelvan con alteración de orden público y afectación de los derechos.</t>
  </si>
  <si>
    <t>El profesional designado por el director de la DCDS para el acompañamiento de una mesa de diálogo cada vez que se instale  debe exponer y dejar de manera explícita los criterios por los cuales se dio el establecimiento de la mesa de diálogo, en el que se evidencie las reivindicaciones de las y los actores involucrados, según lo estipulado en el instructivo DHH-CDS-IN005 protocolo mesas de diálogo. Como evidencia de ejecución del control queda el formato. DHH-CDS-F025 Formato implementación y desarrollo de mesas de diálogo.</t>
  </si>
  <si>
    <t xml:space="preserve">El servidor público  delegado por el director durante el desarrollo del evento realiza seguimiento de la información registrada en el aplicativo Poliscopio, garantizando que dicha información este debidamente registrada en cada apartado y en caso de identificar error del ingreso de información, solicita el ajuste al observatorio de conflictividad social.
El servidor público delegado por el director(a) de Convivencia y Diálogo Social para hacer seguimiento en el aplicativo Poliscopio, dos veces al mes verifica la información registrada por parte de las personas en terreno. Como evidencia de la ejecución del control se registra el formato GDI-GPD-F029 evidencia de reunión.
Finalmente, a partir de la identificación de falencias de registro se realiza una capacitación a servidores públicos que realizaron el registro con errores para que no se vuelva a repetir lo identificado. Como evidencia de la ejecución del control quedan los registros en el aplicativo de manera mensual, el formato DHH-CDS-F029 registro de acompañamiento y se registra en el formato DHH-CDS-F026 de informados y el formato PLE-PIN-F026 Registro de capacitación/entrenamiento. </t>
  </si>
  <si>
    <t>El director cada dos semanas revisa y aprueba el acompañamiento solicitudes de otros eventos que tensionan la convivencia y registra la revisión mediante el formato  GDI-GPD-F029 evidencia de reunión, de igual forma cada vez que se solicite el acompañamiento del equipo del programa de diálogo verifica que estas actividades esten en el marco de las competencias y objetivos del programa de diálogo en caso de identificar que alguna solicitud de acompañamiento este por fuera de las competencias, informa mediante correo electrónico, memorando u oficios que no se acompaña el evento.</t>
  </si>
  <si>
    <t xml:space="preserve">Posibilidad de afectación reputacional por la deslegitimidad de los procesos de Pactos de Acción Colectiva adelantados por la Dirección de Convivencia y Diálogo Social.  </t>
  </si>
  <si>
    <t>La/el Profesional de la dirección delegado por el Director, Cada vez que se identifique una situación de conflictividad que se proponga ser solucionada parcial o totalmente mediante un pacto de acción colectiva verificará la oferta institucional vigente y proyectada, mediante el diagnostico institucional, que podrá ser asociada al proceso de diálogo de construcción del pacto e invita a la entidad que brinda la oferta para vincularse. En caso de que no acepte la participación  o no se cuente desde la institucionalidad con este tipo de oferta, se busca alternativas desde proceso de diálogo y concertación con los actores sociales para continuar con revisión de otras acciones o dar por terminado el proceso de pacto. Como evidencia del control queda el formato de diagnóstico institucional pactos de acción colectiva (DHH-CDS-F008)</t>
  </si>
  <si>
    <t>El/la profesional de pactos de la Dirección cada vez que exista una propuesta de implementar un pacto de Acción colectivo por parte de la Dirección valida la situación de conflictividad y causas mediante el formato de caracterización social y pactos de acción colectiva (DHH-CDS-F021), para determinar la pertinencia y alcance de la realización de Pactos de Acción Colectiva como herramienta para su resolución, prevención o mitigación.</t>
  </si>
  <si>
    <t>El servidor público delegado por el Director/a de la DCDS cada vez que se desarrolle una mesa de diálogo con la metodología que se encuentra en el instructivo  DHH-CDS-IN005 protocolo mesas de diálogo, sistematiza los compromisos, el seguimiento efectuado y los resultados en el  formato: Reporte Mesas de Diálogo (DHH-CDS-F024).
Realiza solicitud del avance en el cumplimiento de los compromisos pactados mediante correo electrónico, memorando u oficio, a los 15 dias habiles posteriores a la realización de la mesas de los compromisos acordados para ese periodo de tiempo y una vez se cumplan las  fechas acordadas va realizando las solicitudes  posteriores.
De no recibir respuesta por parte de las entidades dentro del plazo establecido, el/la servidor(a) pública delegado(a) de la Dirección de Convivencia y Diálogo Social oficiara por segunda vez.  si después de esto no se recibe comunicación por parte de la entidad, se envía un tercer oficio solicitando la información correspondiente al cumplimiento de acuerdos en los mismos términos de los oficios anteriores.</t>
  </si>
  <si>
    <t>El profesional delegado por el Director/a de la DCDS cada vez que se convoque una mesa de diálogo o en el desarrollo de un Pacto de Acción colectiva, solicita mediante oficio/memorando o correo electrónico a la entidad o área que corresponda, un profesional  delegado con poder de decisión y que en lo posible su asignación sea permanente en el desarrollo de las diferentes acciones de las mesas de diálogo o pacto de Acción colectiva, para que pueda asumir compromisos de acuerdo a las competencias institucionales. Al momento de comenzar la reunión citada se verifica con los asistentes la delegación efectuada institucionalmente para poder establecer compromisos como representante de la entidad y se registra en el caso de las mesas de diálogo en el formato DHH-CDS-F025 Formato implementación y desarrollo de mesas de diálogo y en pactos en el formato GDI-GPD-F029 evidencia de reunión .</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</si>
  <si>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240560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</si>
</sst>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6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68" fillId="19" borderId="33" xfId="0" applyFont="1" applyFill="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2" xfId="0" applyFont="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1" fillId="0" borderId="2" xfId="0" applyFont="1" applyFill="1" applyBorder="1" applyAlignment="1">
      <alignment horizontal="left" vertical="center" wrapText="1"/>
    </xf>
    <xf numFmtId="0" fontId="61" fillId="0" borderId="33" xfId="0" applyFont="1" applyBorder="1" applyAlignment="1">
      <alignment horizontal="left" vertical="center" wrapText="1"/>
    </xf>
    <xf numFmtId="0" fontId="50" fillId="0" borderId="5" xfId="0" applyFont="1" applyBorder="1" applyAlignment="1" applyProtection="1">
      <alignment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protection locked="0"/>
    </xf>
    <xf numFmtId="164" fontId="1" fillId="9" borderId="2" xfId="1" applyNumberFormat="1" applyFont="1" applyFill="1" applyBorder="1" applyAlignment="1">
      <alignment horizontal="center" vertical="center"/>
    </xf>
    <xf numFmtId="0" fontId="50" fillId="0" borderId="5" xfId="0" applyFont="1" applyFill="1" applyBorder="1" applyAlignment="1" applyProtection="1">
      <alignment vertical="center" wrapText="1"/>
      <protection locked="0"/>
    </xf>
    <xf numFmtId="0" fontId="50"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horizontal="justify" vertical="center" wrapText="1"/>
      <protection locked="0"/>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3" xfId="0" applyFont="1" applyFill="1" applyBorder="1" applyAlignment="1">
      <alignment horizontal="center" vertical="center" wrapText="1"/>
    </xf>
    <xf numFmtId="0" fontId="61" fillId="0" borderId="75" xfId="0" applyFont="1" applyBorder="1" applyAlignment="1">
      <alignment horizontal="left" vertical="center" wrapText="1"/>
    </xf>
    <xf numFmtId="0" fontId="61" fillId="0" borderId="76" xfId="0" applyFont="1" applyBorder="1" applyAlignment="1">
      <alignment horizontal="left" vertical="center" wrapText="1"/>
    </xf>
    <xf numFmtId="0" fontId="61" fillId="0" borderId="34"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left" vertical="center" wrapText="1"/>
      <protection locked="0"/>
    </xf>
    <xf numFmtId="9" fontId="1" fillId="0" borderId="8" xfId="0" applyNumberFormat="1" applyFont="1" applyBorder="1" applyAlignment="1" applyProtection="1">
      <alignment horizontal="left" vertical="center" wrapText="1"/>
      <protection locked="0"/>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8" fillId="19" borderId="78" xfId="0" applyFont="1" applyFill="1" applyBorder="1" applyAlignment="1" applyProtection="1">
      <alignment horizontal="left" vertical="center" wrapText="1"/>
      <protection locked="0"/>
    </xf>
    <xf numFmtId="0" fontId="68" fillId="19" borderId="79" xfId="0" applyFont="1" applyFill="1" applyBorder="1" applyAlignment="1" applyProtection="1">
      <alignment horizontal="left" vertical="center" wrapText="1"/>
      <protection locked="0"/>
    </xf>
    <xf numFmtId="0" fontId="68" fillId="19" borderId="80" xfId="0" applyFont="1" applyFill="1" applyBorder="1" applyAlignment="1" applyProtection="1">
      <alignment horizontal="left" vertical="center" wrapText="1"/>
      <protection locked="0"/>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1" fillId="0" borderId="5" xfId="0" applyFont="1" applyBorder="1" applyAlignment="1">
      <alignment horizontal="center" vertical="center"/>
    </xf>
    <xf numFmtId="0" fontId="1" fillId="0" borderId="5"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68" fillId="0" borderId="33" xfId="0" applyNumberFormat="1" applyFont="1" applyFill="1" applyBorder="1" applyAlignment="1" applyProtection="1">
      <alignment horizontal="center" vertical="center" wrapText="1"/>
      <protection locked="0"/>
    </xf>
    <xf numFmtId="0" fontId="68" fillId="0" borderId="78" xfId="0" applyFont="1" applyFill="1" applyBorder="1" applyAlignment="1" applyProtection="1">
      <alignment horizontal="left" vertical="center" wrapText="1"/>
      <protection locked="0"/>
    </xf>
    <xf numFmtId="0" fontId="68" fillId="0" borderId="79" xfId="0" applyFont="1" applyFill="1" applyBorder="1" applyAlignment="1" applyProtection="1">
      <alignment horizontal="left" vertical="center" wrapText="1"/>
      <protection locked="0"/>
    </xf>
    <xf numFmtId="0" fontId="68" fillId="0" borderId="80" xfId="0" applyFont="1" applyFill="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14</xdr:row>
      <xdr:rowOff>0</xdr:rowOff>
    </xdr:from>
    <xdr:to>
      <xdr:col>16</xdr:col>
      <xdr:colOff>320675</xdr:colOff>
      <xdr:row>15</xdr:row>
      <xdr:rowOff>66675</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66675</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66675</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66675</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64439</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1180811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5</xdr:col>
      <xdr:colOff>76200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9" name="AutoShape 38" descr="Resultado de imagen para boton agregar icono">
          <a:extLst>
            <a:ext uri="{FF2B5EF4-FFF2-40B4-BE49-F238E27FC236}">
              <a16:creationId xmlns:a16="http://schemas.microsoft.com/office/drawing/2014/main" id="{B15D3962-6D09-443B-ABFA-E9A6C04CA1AC}"/>
            </a:ext>
          </a:extLst>
        </xdr:cNvPr>
        <xdr:cNvSpPr>
          <a:spLocks noChangeAspect="1" noChangeArrowheads="1"/>
        </xdr:cNvSpPr>
      </xdr:nvSpPr>
      <xdr:spPr bwMode="auto">
        <a:xfrm>
          <a:off x="23609300" y="71723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0" name="AutoShape 39" descr="Resultado de imagen para boton agregar icono">
          <a:extLst>
            <a:ext uri="{FF2B5EF4-FFF2-40B4-BE49-F238E27FC236}">
              <a16:creationId xmlns:a16="http://schemas.microsoft.com/office/drawing/2014/main" id="{462C86C4-CB1B-4B2B-AC9C-9FA95876B658}"/>
            </a:ext>
          </a:extLst>
        </xdr:cNvPr>
        <xdr:cNvSpPr>
          <a:spLocks noChangeAspect="1" noChangeArrowheads="1"/>
        </xdr:cNvSpPr>
      </xdr:nvSpPr>
      <xdr:spPr bwMode="auto">
        <a:xfrm>
          <a:off x="23609300" y="71723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1" name="AutoShape 40" descr="Resultado de imagen para boton agregar icono">
          <a:extLst>
            <a:ext uri="{FF2B5EF4-FFF2-40B4-BE49-F238E27FC236}">
              <a16:creationId xmlns:a16="http://schemas.microsoft.com/office/drawing/2014/main" id="{2DD429FE-F7B7-4045-82A9-BB78E0121EF5}"/>
            </a:ext>
          </a:extLst>
        </xdr:cNvPr>
        <xdr:cNvSpPr>
          <a:spLocks noChangeAspect="1" noChangeArrowheads="1"/>
        </xdr:cNvSpPr>
      </xdr:nvSpPr>
      <xdr:spPr bwMode="auto">
        <a:xfrm>
          <a:off x="23609300" y="71723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2" name="AutoShape 42" descr="Z">
          <a:extLst>
            <a:ext uri="{FF2B5EF4-FFF2-40B4-BE49-F238E27FC236}">
              <a16:creationId xmlns:a16="http://schemas.microsoft.com/office/drawing/2014/main" id="{868671AF-9457-41B3-94D3-95C23795DD08}"/>
            </a:ext>
          </a:extLst>
        </xdr:cNvPr>
        <xdr:cNvSpPr>
          <a:spLocks noChangeAspect="1" noChangeArrowheads="1"/>
        </xdr:cNvSpPr>
      </xdr:nvSpPr>
      <xdr:spPr bwMode="auto">
        <a:xfrm>
          <a:off x="23609300" y="71723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64439</xdr:rowOff>
    </xdr:to>
    <xdr:sp macro="" textlink="">
      <xdr:nvSpPr>
        <xdr:cNvPr id="13" name="Rectangle 53">
          <a:extLst>
            <a:ext uri="{FF2B5EF4-FFF2-40B4-BE49-F238E27FC236}">
              <a16:creationId xmlns:a16="http://schemas.microsoft.com/office/drawing/2014/main" id="{D1D3E251-C7D8-473C-A4E2-A3D9593281E0}"/>
            </a:ext>
          </a:extLst>
        </xdr:cNvPr>
        <xdr:cNvSpPr>
          <a:spLocks noChangeArrowheads="1"/>
        </xdr:cNvSpPr>
      </xdr:nvSpPr>
      <xdr:spPr bwMode="auto">
        <a:xfrm>
          <a:off x="23609300"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16"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83" t="s">
        <v>0</v>
      </c>
      <c r="C12" s="184"/>
      <c r="D12" s="184"/>
      <c r="E12" s="184"/>
      <c r="F12" s="184"/>
      <c r="G12" s="184"/>
      <c r="H12" s="185"/>
    </row>
    <row r="13" spans="2:8" ht="11.1" customHeight="1" x14ac:dyDescent="0.25">
      <c r="B13" s="84"/>
      <c r="C13" s="85"/>
      <c r="D13" s="85"/>
      <c r="E13" s="85"/>
      <c r="F13" s="85"/>
      <c r="G13" s="85"/>
      <c r="H13" s="86"/>
    </row>
    <row r="14" spans="2:8" ht="29.1" hidden="1" customHeight="1" x14ac:dyDescent="0.25">
      <c r="B14" s="186" t="s">
        <v>210</v>
      </c>
      <c r="C14" s="187"/>
      <c r="D14" s="187"/>
      <c r="E14" s="187"/>
      <c r="F14" s="187"/>
      <c r="G14" s="187"/>
      <c r="H14" s="188"/>
    </row>
    <row r="15" spans="2:8" ht="63" hidden="1" customHeight="1" x14ac:dyDescent="0.25">
      <c r="B15" s="189"/>
      <c r="C15" s="190"/>
      <c r="D15" s="190"/>
      <c r="E15" s="190"/>
      <c r="F15" s="190"/>
      <c r="G15" s="190"/>
      <c r="H15" s="191"/>
    </row>
    <row r="16" spans="2:8" ht="16.5" x14ac:dyDescent="0.25">
      <c r="B16" s="192" t="s">
        <v>1</v>
      </c>
      <c r="C16" s="193"/>
      <c r="D16" s="193"/>
      <c r="E16" s="193"/>
      <c r="F16" s="193"/>
      <c r="G16" s="193"/>
      <c r="H16" s="194"/>
    </row>
    <row r="17" spans="2:8" ht="95.25" customHeight="1" x14ac:dyDescent="0.25">
      <c r="B17" s="202" t="s">
        <v>2</v>
      </c>
      <c r="C17" s="203"/>
      <c r="D17" s="203"/>
      <c r="E17" s="203"/>
      <c r="F17" s="203"/>
      <c r="G17" s="203"/>
      <c r="H17" s="204"/>
    </row>
    <row r="18" spans="2:8" ht="16.5" x14ac:dyDescent="0.25">
      <c r="B18" s="120"/>
      <c r="C18" s="121"/>
      <c r="D18" s="121"/>
      <c r="E18" s="121"/>
      <c r="F18" s="121"/>
      <c r="G18" s="121"/>
      <c r="H18" s="122"/>
    </row>
    <row r="19" spans="2:8" ht="16.5" customHeight="1" x14ac:dyDescent="0.25">
      <c r="B19" s="195" t="s">
        <v>218</v>
      </c>
      <c r="C19" s="196"/>
      <c r="D19" s="196"/>
      <c r="E19" s="196"/>
      <c r="F19" s="196"/>
      <c r="G19" s="196"/>
      <c r="H19" s="197"/>
    </row>
    <row r="20" spans="2:8" ht="44.25" customHeight="1" x14ac:dyDescent="0.25">
      <c r="B20" s="195"/>
      <c r="C20" s="196"/>
      <c r="D20" s="196"/>
      <c r="E20" s="196"/>
      <c r="F20" s="196"/>
      <c r="G20" s="196"/>
      <c r="H20" s="197"/>
    </row>
    <row r="21" spans="2:8" ht="15.75" thickBot="1" x14ac:dyDescent="0.3">
      <c r="B21" s="109"/>
      <c r="C21" s="112"/>
      <c r="D21" s="117"/>
      <c r="E21" s="118"/>
      <c r="F21" s="118"/>
      <c r="G21" s="119"/>
      <c r="H21" s="113"/>
    </row>
    <row r="22" spans="2:8" ht="15.75" thickTop="1" x14ac:dyDescent="0.25">
      <c r="B22" s="109"/>
      <c r="C22" s="198" t="s">
        <v>3</v>
      </c>
      <c r="D22" s="199"/>
      <c r="E22" s="200" t="s">
        <v>4</v>
      </c>
      <c r="F22" s="201"/>
      <c r="G22" s="112"/>
      <c r="H22" s="113"/>
    </row>
    <row r="23" spans="2:8" ht="35.25" customHeight="1" x14ac:dyDescent="0.25">
      <c r="B23" s="109"/>
      <c r="C23" s="205" t="s">
        <v>5</v>
      </c>
      <c r="D23" s="206"/>
      <c r="E23" s="207" t="s">
        <v>6</v>
      </c>
      <c r="F23" s="208"/>
      <c r="G23" s="112"/>
      <c r="H23" s="113"/>
    </row>
    <row r="24" spans="2:8" ht="17.25" customHeight="1" x14ac:dyDescent="0.25">
      <c r="B24" s="109"/>
      <c r="C24" s="205" t="s">
        <v>7</v>
      </c>
      <c r="D24" s="206"/>
      <c r="E24" s="207" t="s">
        <v>8</v>
      </c>
      <c r="F24" s="208"/>
      <c r="G24" s="112"/>
      <c r="H24" s="113"/>
    </row>
    <row r="25" spans="2:8" ht="19.5" customHeight="1" x14ac:dyDescent="0.25">
      <c r="B25" s="109"/>
      <c r="C25" s="205" t="s">
        <v>9</v>
      </c>
      <c r="D25" s="206"/>
      <c r="E25" s="207" t="s">
        <v>10</v>
      </c>
      <c r="F25" s="208"/>
      <c r="G25" s="112"/>
      <c r="H25" s="113"/>
    </row>
    <row r="26" spans="2:8" ht="69.75" customHeight="1" x14ac:dyDescent="0.25">
      <c r="B26" s="109"/>
      <c r="C26" s="205" t="s">
        <v>11</v>
      </c>
      <c r="D26" s="206"/>
      <c r="E26" s="207" t="s">
        <v>12</v>
      </c>
      <c r="F26" s="208"/>
      <c r="G26" s="112"/>
      <c r="H26" s="113"/>
    </row>
    <row r="27" spans="2:8" ht="34.5" customHeight="1" x14ac:dyDescent="0.25">
      <c r="B27" s="109"/>
      <c r="C27" s="209" t="s">
        <v>13</v>
      </c>
      <c r="D27" s="210"/>
      <c r="E27" s="211" t="s">
        <v>14</v>
      </c>
      <c r="F27" s="212"/>
      <c r="G27" s="112"/>
      <c r="H27" s="113"/>
    </row>
    <row r="28" spans="2:8" ht="27.75" customHeight="1" x14ac:dyDescent="0.25">
      <c r="B28" s="109"/>
      <c r="C28" s="209" t="s">
        <v>15</v>
      </c>
      <c r="D28" s="210"/>
      <c r="E28" s="211" t="s">
        <v>16</v>
      </c>
      <c r="F28" s="212"/>
      <c r="G28" s="112"/>
      <c r="H28" s="113"/>
    </row>
    <row r="29" spans="2:8" ht="28.5" customHeight="1" x14ac:dyDescent="0.25">
      <c r="B29" s="109"/>
      <c r="C29" s="209" t="s">
        <v>17</v>
      </c>
      <c r="D29" s="210"/>
      <c r="E29" s="211" t="s">
        <v>18</v>
      </c>
      <c r="F29" s="212"/>
      <c r="G29" s="112"/>
      <c r="H29" s="113"/>
    </row>
    <row r="30" spans="2:8" ht="72.75" customHeight="1" x14ac:dyDescent="0.25">
      <c r="B30" s="109"/>
      <c r="C30" s="209" t="s">
        <v>19</v>
      </c>
      <c r="D30" s="210"/>
      <c r="E30" s="211" t="s">
        <v>20</v>
      </c>
      <c r="F30" s="212"/>
      <c r="G30" s="112"/>
      <c r="H30" s="113"/>
    </row>
    <row r="31" spans="2:8" ht="64.5" customHeight="1" x14ac:dyDescent="0.25">
      <c r="B31" s="109"/>
      <c r="C31" s="209" t="s">
        <v>21</v>
      </c>
      <c r="D31" s="210"/>
      <c r="E31" s="211" t="s">
        <v>22</v>
      </c>
      <c r="F31" s="212"/>
      <c r="G31" s="112"/>
      <c r="H31" s="113"/>
    </row>
    <row r="32" spans="2:8" ht="71.25" customHeight="1" x14ac:dyDescent="0.25">
      <c r="B32" s="109"/>
      <c r="C32" s="209" t="s">
        <v>23</v>
      </c>
      <c r="D32" s="210"/>
      <c r="E32" s="211" t="s">
        <v>24</v>
      </c>
      <c r="F32" s="212"/>
      <c r="G32" s="112"/>
      <c r="H32" s="113"/>
    </row>
    <row r="33" spans="2:8" ht="55.5" customHeight="1" x14ac:dyDescent="0.25">
      <c r="B33" s="109"/>
      <c r="C33" s="216" t="s">
        <v>25</v>
      </c>
      <c r="D33" s="217"/>
      <c r="E33" s="211" t="s">
        <v>26</v>
      </c>
      <c r="F33" s="212"/>
      <c r="G33" s="112"/>
      <c r="H33" s="113"/>
    </row>
    <row r="34" spans="2:8" ht="42" customHeight="1" x14ac:dyDescent="0.25">
      <c r="B34" s="109"/>
      <c r="C34" s="216" t="s">
        <v>27</v>
      </c>
      <c r="D34" s="217"/>
      <c r="E34" s="211" t="s">
        <v>28</v>
      </c>
      <c r="F34" s="212"/>
      <c r="G34" s="112"/>
      <c r="H34" s="113"/>
    </row>
    <row r="35" spans="2:8" ht="59.25" customHeight="1" x14ac:dyDescent="0.25">
      <c r="B35" s="109"/>
      <c r="C35" s="216" t="s">
        <v>29</v>
      </c>
      <c r="D35" s="217"/>
      <c r="E35" s="211" t="s">
        <v>30</v>
      </c>
      <c r="F35" s="212"/>
      <c r="G35" s="112"/>
      <c r="H35" s="113"/>
    </row>
    <row r="36" spans="2:8" ht="23.25" customHeight="1" x14ac:dyDescent="0.25">
      <c r="B36" s="109"/>
      <c r="C36" s="216" t="s">
        <v>31</v>
      </c>
      <c r="D36" s="217"/>
      <c r="E36" s="211" t="s">
        <v>32</v>
      </c>
      <c r="F36" s="212"/>
      <c r="G36" s="112"/>
      <c r="H36" s="113"/>
    </row>
    <row r="37" spans="2:8" ht="30.75" customHeight="1" x14ac:dyDescent="0.25">
      <c r="B37" s="109"/>
      <c r="C37" s="216" t="s">
        <v>33</v>
      </c>
      <c r="D37" s="217"/>
      <c r="E37" s="211" t="s">
        <v>34</v>
      </c>
      <c r="F37" s="212"/>
      <c r="G37" s="112"/>
      <c r="H37" s="113"/>
    </row>
    <row r="38" spans="2:8" ht="35.25" customHeight="1" x14ac:dyDescent="0.25">
      <c r="B38" s="109"/>
      <c r="C38" s="216" t="s">
        <v>35</v>
      </c>
      <c r="D38" s="217"/>
      <c r="E38" s="211" t="s">
        <v>36</v>
      </c>
      <c r="F38" s="212"/>
      <c r="G38" s="112"/>
      <c r="H38" s="113"/>
    </row>
    <row r="39" spans="2:8" ht="33" customHeight="1" x14ac:dyDescent="0.25">
      <c r="B39" s="109"/>
      <c r="C39" s="216" t="s">
        <v>35</v>
      </c>
      <c r="D39" s="217"/>
      <c r="E39" s="211" t="s">
        <v>36</v>
      </c>
      <c r="F39" s="212"/>
      <c r="G39" s="112"/>
      <c r="H39" s="113"/>
    </row>
    <row r="40" spans="2:8" ht="30" customHeight="1" x14ac:dyDescent="0.25">
      <c r="B40" s="109"/>
      <c r="C40" s="216" t="s">
        <v>37</v>
      </c>
      <c r="D40" s="217"/>
      <c r="E40" s="211" t="s">
        <v>38</v>
      </c>
      <c r="F40" s="212"/>
      <c r="G40" s="112"/>
      <c r="H40" s="113"/>
    </row>
    <row r="41" spans="2:8" ht="35.25" customHeight="1" x14ac:dyDescent="0.25">
      <c r="B41" s="109"/>
      <c r="C41" s="216" t="s">
        <v>39</v>
      </c>
      <c r="D41" s="217"/>
      <c r="E41" s="211" t="s">
        <v>40</v>
      </c>
      <c r="F41" s="212"/>
      <c r="G41" s="112"/>
      <c r="H41" s="113"/>
    </row>
    <row r="42" spans="2:8" ht="31.5" customHeight="1" x14ac:dyDescent="0.25">
      <c r="B42" s="109"/>
      <c r="C42" s="216" t="s">
        <v>41</v>
      </c>
      <c r="D42" s="217"/>
      <c r="E42" s="211" t="s">
        <v>42</v>
      </c>
      <c r="F42" s="212"/>
      <c r="G42" s="112"/>
      <c r="H42" s="113"/>
    </row>
    <row r="43" spans="2:8" ht="35.25" customHeight="1" x14ac:dyDescent="0.25">
      <c r="B43" s="109"/>
      <c r="C43" s="216" t="s">
        <v>43</v>
      </c>
      <c r="D43" s="217"/>
      <c r="E43" s="211" t="s">
        <v>44</v>
      </c>
      <c r="F43" s="212"/>
      <c r="G43" s="112"/>
      <c r="H43" s="113"/>
    </row>
    <row r="44" spans="2:8" ht="59.25" customHeight="1" x14ac:dyDescent="0.25">
      <c r="B44" s="109"/>
      <c r="C44" s="216" t="s">
        <v>45</v>
      </c>
      <c r="D44" s="217"/>
      <c r="E44" s="211" t="s">
        <v>46</v>
      </c>
      <c r="F44" s="212"/>
      <c r="G44" s="112"/>
      <c r="H44" s="113"/>
    </row>
    <row r="45" spans="2:8" ht="29.25" customHeight="1" x14ac:dyDescent="0.25">
      <c r="B45" s="109"/>
      <c r="C45" s="216" t="s">
        <v>47</v>
      </c>
      <c r="D45" s="217"/>
      <c r="E45" s="211" t="s">
        <v>48</v>
      </c>
      <c r="F45" s="212"/>
      <c r="G45" s="112"/>
      <c r="H45" s="113"/>
    </row>
    <row r="46" spans="2:8" ht="82.5" customHeight="1" x14ac:dyDescent="0.25">
      <c r="B46" s="109"/>
      <c r="C46" s="216" t="s">
        <v>49</v>
      </c>
      <c r="D46" s="217"/>
      <c r="E46" s="211" t="s">
        <v>50</v>
      </c>
      <c r="F46" s="212"/>
      <c r="G46" s="112"/>
      <c r="H46" s="113"/>
    </row>
    <row r="47" spans="2:8" ht="46.5" customHeight="1" x14ac:dyDescent="0.25">
      <c r="B47" s="109"/>
      <c r="C47" s="216" t="s">
        <v>51</v>
      </c>
      <c r="D47" s="217"/>
      <c r="E47" s="211" t="s">
        <v>52</v>
      </c>
      <c r="F47" s="212"/>
      <c r="G47" s="112"/>
      <c r="H47" s="113"/>
    </row>
    <row r="48" spans="2:8" ht="6.75" customHeight="1" thickBot="1" x14ac:dyDescent="0.3">
      <c r="B48" s="109"/>
      <c r="C48" s="218"/>
      <c r="D48" s="219"/>
      <c r="E48" s="220"/>
      <c r="F48" s="221"/>
      <c r="G48" s="112"/>
      <c r="H48" s="113"/>
    </row>
    <row r="49" spans="2:8" ht="15.75" thickTop="1" x14ac:dyDescent="0.25">
      <c r="B49" s="109"/>
      <c r="C49" s="110"/>
      <c r="D49" s="110"/>
      <c r="E49" s="111"/>
      <c r="F49" s="111"/>
      <c r="G49" s="112"/>
      <c r="H49" s="113"/>
    </row>
    <row r="50" spans="2:8" ht="21" customHeight="1" x14ac:dyDescent="0.25">
      <c r="B50" s="213" t="s">
        <v>53</v>
      </c>
      <c r="C50" s="214"/>
      <c r="D50" s="214"/>
      <c r="E50" s="214"/>
      <c r="F50" s="214"/>
      <c r="G50" s="214"/>
      <c r="H50" s="215"/>
    </row>
    <row r="51" spans="2:8" ht="20.25" customHeight="1" x14ac:dyDescent="0.25">
      <c r="B51" s="213" t="s">
        <v>54</v>
      </c>
      <c r="C51" s="214"/>
      <c r="D51" s="214"/>
      <c r="E51" s="214"/>
      <c r="F51" s="214"/>
      <c r="G51" s="214"/>
      <c r="H51" s="215"/>
    </row>
    <row r="52" spans="2:8" ht="20.25" customHeight="1" x14ac:dyDescent="0.25">
      <c r="B52" s="213" t="s">
        <v>55</v>
      </c>
      <c r="C52" s="214"/>
      <c r="D52" s="214"/>
      <c r="E52" s="214"/>
      <c r="F52" s="214"/>
      <c r="G52" s="214"/>
      <c r="H52" s="215"/>
    </row>
    <row r="53" spans="2:8" ht="20.25" customHeight="1" x14ac:dyDescent="0.25">
      <c r="B53" s="213" t="s">
        <v>56</v>
      </c>
      <c r="C53" s="214"/>
      <c r="D53" s="214"/>
      <c r="E53" s="214"/>
      <c r="F53" s="214"/>
      <c r="G53" s="214"/>
      <c r="H53" s="215"/>
    </row>
    <row r="54" spans="2:8" x14ac:dyDescent="0.25">
      <c r="B54" s="213" t="s">
        <v>57</v>
      </c>
      <c r="C54" s="214"/>
      <c r="D54" s="214"/>
      <c r="E54" s="214"/>
      <c r="F54" s="214"/>
      <c r="G54" s="214"/>
      <c r="H54" s="215"/>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18"/>
  <sheetViews>
    <sheetView showGridLines="0" topLeftCell="A16" workbookViewId="0">
      <selection activeCell="D9" sqref="D9"/>
    </sheetView>
  </sheetViews>
  <sheetFormatPr baseColWidth="10" defaultRowHeight="15" x14ac:dyDescent="0.25"/>
  <cols>
    <col min="3" max="3" width="46.42578125" customWidth="1"/>
    <col min="4" max="4" width="58" customWidth="1"/>
  </cols>
  <sheetData>
    <row r="4" spans="2:4" ht="52.5" customHeight="1" x14ac:dyDescent="0.25">
      <c r="B4" s="222" t="s">
        <v>211</v>
      </c>
      <c r="C4" s="222"/>
      <c r="D4" s="222"/>
    </row>
    <row r="5" spans="2:4" ht="6.75" customHeight="1" x14ac:dyDescent="0.25">
      <c r="D5" s="123"/>
    </row>
    <row r="6" spans="2:4" ht="15" customHeight="1" x14ac:dyDescent="0.25">
      <c r="B6" s="223" t="s">
        <v>212</v>
      </c>
      <c r="C6" s="124" t="s">
        <v>213</v>
      </c>
      <c r="D6" s="124" t="s">
        <v>214</v>
      </c>
    </row>
    <row r="7" spans="2:4" ht="81" x14ac:dyDescent="0.25">
      <c r="B7" s="224"/>
      <c r="C7" s="175" t="s">
        <v>255</v>
      </c>
      <c r="D7" s="175" t="s">
        <v>256</v>
      </c>
    </row>
    <row r="8" spans="2:4" ht="60.75" x14ac:dyDescent="0.25">
      <c r="B8" s="224"/>
      <c r="C8" s="175" t="s">
        <v>257</v>
      </c>
      <c r="D8" s="175" t="s">
        <v>258</v>
      </c>
    </row>
    <row r="9" spans="2:4" ht="60.75" x14ac:dyDescent="0.25">
      <c r="B9" s="224"/>
      <c r="C9" s="175" t="s">
        <v>259</v>
      </c>
      <c r="D9" s="175" t="s">
        <v>260</v>
      </c>
    </row>
    <row r="10" spans="2:4" ht="81" x14ac:dyDescent="0.25">
      <c r="B10" s="224"/>
      <c r="C10" s="175" t="s">
        <v>261</v>
      </c>
      <c r="D10" s="175" t="s">
        <v>262</v>
      </c>
    </row>
    <row r="11" spans="2:4" ht="101.25" x14ac:dyDescent="0.25">
      <c r="B11" s="224"/>
      <c r="C11" s="175" t="s">
        <v>263</v>
      </c>
      <c r="D11" s="175" t="s">
        <v>264</v>
      </c>
    </row>
    <row r="12" spans="2:4" ht="15.75" customHeight="1" x14ac:dyDescent="0.25">
      <c r="B12" s="225" t="s">
        <v>215</v>
      </c>
      <c r="C12" s="124" t="s">
        <v>216</v>
      </c>
      <c r="D12" s="124" t="s">
        <v>217</v>
      </c>
    </row>
    <row r="13" spans="2:4" ht="60.75" x14ac:dyDescent="0.25">
      <c r="B13" s="225"/>
      <c r="C13" s="175" t="s">
        <v>265</v>
      </c>
      <c r="D13" s="175" t="s">
        <v>266</v>
      </c>
    </row>
    <row r="14" spans="2:4" ht="60.75" x14ac:dyDescent="0.25">
      <c r="B14" s="225"/>
      <c r="C14" s="226" t="s">
        <v>267</v>
      </c>
      <c r="D14" s="175" t="s">
        <v>268</v>
      </c>
    </row>
    <row r="15" spans="2:4" ht="60.75" x14ac:dyDescent="0.25">
      <c r="B15" s="225"/>
      <c r="C15" s="228"/>
      <c r="D15" s="175" t="s">
        <v>270</v>
      </c>
    </row>
    <row r="16" spans="2:4" ht="60.75" x14ac:dyDescent="0.25">
      <c r="B16" s="225"/>
      <c r="C16" s="226" t="s">
        <v>269</v>
      </c>
      <c r="D16" s="175" t="s">
        <v>271</v>
      </c>
    </row>
    <row r="17" spans="2:4" ht="81" x14ac:dyDescent="0.25">
      <c r="B17" s="225"/>
      <c r="C17" s="227"/>
      <c r="D17" s="175" t="s">
        <v>272</v>
      </c>
    </row>
    <row r="18" spans="2:4" ht="40.5" x14ac:dyDescent="0.25">
      <c r="B18" s="225"/>
      <c r="C18" s="228"/>
      <c r="D18" s="175" t="s">
        <v>273</v>
      </c>
    </row>
  </sheetData>
  <mergeCells count="5">
    <mergeCell ref="B4:D4"/>
    <mergeCell ref="B6:B11"/>
    <mergeCell ref="B12:B18"/>
    <mergeCell ref="C16:C18"/>
    <mergeCell ref="C14:C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81"/>
  <sheetViews>
    <sheetView tabSelected="1" topLeftCell="A13" zoomScale="90" zoomScaleNormal="90" workbookViewId="0">
      <selection activeCell="C19" sqref="C19:N19"/>
    </sheetView>
  </sheetViews>
  <sheetFormatPr baseColWidth="10" defaultColWidth="11.42578125" defaultRowHeight="16.5" x14ac:dyDescent="0.3"/>
  <cols>
    <col min="1" max="1" width="4" style="2" bestFit="1" customWidth="1"/>
    <col min="2" max="2" width="14.140625" style="2" customWidth="1"/>
    <col min="3" max="3" width="29.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59.710937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45" t="s">
        <v>229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127" t="s">
        <v>219</v>
      </c>
      <c r="AG1" s="132" t="s">
        <v>220</v>
      </c>
      <c r="AH1" s="156"/>
      <c r="AI1" s="156"/>
      <c r="AJ1" s="156"/>
      <c r="AK1" s="156"/>
      <c r="AL1" s="125"/>
      <c r="AM1" s="125"/>
      <c r="AN1" s="125"/>
      <c r="AO1" s="125"/>
      <c r="AP1" s="126"/>
      <c r="AQ1" s="126"/>
      <c r="AR1" s="126"/>
      <c r="AS1" s="126"/>
      <c r="AT1" s="126"/>
      <c r="AU1" s="126"/>
      <c r="AV1" s="126"/>
      <c r="AW1" s="126"/>
      <c r="AX1" s="126"/>
      <c r="AY1" s="126"/>
      <c r="AZ1" s="126"/>
    </row>
    <row r="2" spans="1:68" x14ac:dyDescent="0.3">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7" t="s">
        <v>221</v>
      </c>
      <c r="AG2" s="132">
        <v>5</v>
      </c>
      <c r="AH2" s="128"/>
      <c r="AI2" s="129"/>
      <c r="AJ2" s="129"/>
      <c r="AK2" s="130"/>
      <c r="AL2" s="129"/>
      <c r="AM2" s="129"/>
      <c r="AN2" s="126"/>
      <c r="AO2" s="131"/>
      <c r="AP2" s="126"/>
      <c r="AQ2" s="126"/>
      <c r="AR2" s="126"/>
      <c r="AS2" s="126"/>
      <c r="AT2" s="126"/>
      <c r="AU2" s="126"/>
      <c r="AV2" s="126"/>
      <c r="AW2" s="126"/>
      <c r="AX2" s="126"/>
      <c r="AY2" s="126"/>
      <c r="AZ2" s="126"/>
    </row>
    <row r="3" spans="1:68" x14ac:dyDescent="0.3">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127" t="s">
        <v>222</v>
      </c>
      <c r="AG3" s="134" t="s">
        <v>230</v>
      </c>
      <c r="AH3" s="128"/>
      <c r="AI3" s="129"/>
      <c r="AJ3" s="129"/>
      <c r="AK3" s="130"/>
      <c r="AL3" s="129"/>
      <c r="AM3" s="129"/>
      <c r="AN3" s="126"/>
      <c r="AO3" s="131"/>
      <c r="AP3" s="126"/>
      <c r="AQ3" s="126"/>
      <c r="AR3" s="126"/>
      <c r="AS3" s="126"/>
      <c r="AT3" s="126"/>
      <c r="AU3" s="126"/>
      <c r="AV3" s="126"/>
      <c r="AW3" s="126"/>
      <c r="AX3" s="126"/>
      <c r="AY3" s="126"/>
      <c r="AZ3" s="126"/>
    </row>
    <row r="4" spans="1:68" ht="15.95" customHeight="1" x14ac:dyDescent="0.3">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136" t="s">
        <v>223</v>
      </c>
      <c r="AG4" s="135">
        <v>209905</v>
      </c>
      <c r="AH4" s="128"/>
      <c r="AI4" s="129"/>
      <c r="AJ4" s="129"/>
      <c r="AK4" s="130"/>
      <c r="AL4" s="129"/>
      <c r="AM4" s="129"/>
      <c r="AN4" s="126"/>
      <c r="AO4" s="131"/>
      <c r="AP4" s="126"/>
      <c r="AQ4" s="126"/>
      <c r="AR4" s="126"/>
      <c r="AS4" s="126"/>
      <c r="AT4" s="126"/>
      <c r="AU4" s="126"/>
      <c r="AV4" s="126"/>
      <c r="AW4" s="126"/>
      <c r="AX4" s="126"/>
      <c r="AY4" s="126"/>
      <c r="AZ4" s="126"/>
    </row>
    <row r="5" spans="1:68" ht="24" customHeight="1" x14ac:dyDescent="0.3">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H5" s="128"/>
      <c r="AI5" s="129"/>
      <c r="AJ5" s="129"/>
      <c r="AK5" s="130"/>
      <c r="AL5" s="129"/>
      <c r="AM5" s="129"/>
      <c r="AN5" s="126"/>
      <c r="AO5" s="131"/>
      <c r="AP5" s="126"/>
      <c r="AQ5" s="126"/>
      <c r="AR5" s="126"/>
      <c r="AS5" s="126"/>
      <c r="AT5" s="126"/>
      <c r="AU5" s="126"/>
      <c r="AV5" s="126"/>
      <c r="AW5" s="126"/>
      <c r="AX5" s="126"/>
      <c r="AY5" s="126"/>
      <c r="AZ5" s="126"/>
    </row>
    <row r="6" spans="1:68" x14ac:dyDescent="0.3">
      <c r="A6" s="133"/>
      <c r="B6" s="133"/>
      <c r="C6" s="155"/>
      <c r="D6" s="153"/>
      <c r="E6" s="153"/>
      <c r="F6" s="153"/>
      <c r="G6" s="153"/>
      <c r="H6" s="153"/>
      <c r="I6" s="153"/>
      <c r="J6" s="153"/>
      <c r="K6" s="152"/>
      <c r="L6" s="135"/>
      <c r="M6" s="126"/>
      <c r="N6" s="126"/>
      <c r="O6" s="126"/>
      <c r="P6" s="135"/>
      <c r="Q6" s="133"/>
      <c r="R6" s="133"/>
      <c r="S6" s="133"/>
      <c r="T6" s="137"/>
      <c r="U6" s="137"/>
      <c r="V6" s="137"/>
      <c r="W6" s="137"/>
      <c r="X6" s="137"/>
      <c r="Y6" s="137"/>
      <c r="Z6" s="137"/>
      <c r="AA6" s="138"/>
      <c r="AB6" s="138"/>
      <c r="AC6" s="138"/>
      <c r="AD6" s="138"/>
      <c r="AE6" s="138"/>
      <c r="AH6" s="139"/>
      <c r="AI6" s="140"/>
      <c r="AJ6" s="140"/>
      <c r="AK6" s="140"/>
      <c r="AL6" s="140"/>
      <c r="AM6" s="140"/>
      <c r="AN6" s="141"/>
      <c r="AO6" s="141"/>
      <c r="AP6" s="141"/>
      <c r="AQ6" s="141"/>
      <c r="AR6" s="138"/>
      <c r="AS6" s="138"/>
      <c r="AT6" s="138"/>
      <c r="AU6" s="138"/>
      <c r="AV6" s="138"/>
      <c r="AW6" s="138"/>
      <c r="AX6" s="138"/>
      <c r="AY6" s="138"/>
      <c r="AZ6" s="138"/>
    </row>
    <row r="7" spans="1:68" ht="27.95" customHeight="1" x14ac:dyDescent="0.3">
      <c r="A7" s="145"/>
      <c r="B7" s="145"/>
      <c r="C7" s="126"/>
      <c r="D7" s="126"/>
      <c r="E7" s="126"/>
      <c r="F7" s="126"/>
      <c r="G7" s="126"/>
      <c r="H7" s="126"/>
      <c r="I7" s="126"/>
      <c r="J7" s="126"/>
      <c r="L7" s="126"/>
      <c r="M7" s="126"/>
      <c r="N7" s="248" t="s">
        <v>224</v>
      </c>
      <c r="O7" s="248"/>
      <c r="P7" s="248"/>
      <c r="Q7" s="248"/>
      <c r="R7" s="248"/>
      <c r="S7" s="248"/>
      <c r="T7" s="127"/>
      <c r="U7" s="127"/>
      <c r="V7" s="127"/>
      <c r="W7" s="127"/>
      <c r="X7" s="127"/>
      <c r="Y7" s="127"/>
      <c r="Z7" s="127"/>
      <c r="AA7" s="142"/>
      <c r="AB7" s="142"/>
      <c r="AC7" s="142"/>
      <c r="AD7" s="142"/>
      <c r="AE7" s="142"/>
      <c r="AF7" s="142"/>
      <c r="AG7" s="142"/>
      <c r="AH7" s="128"/>
      <c r="AI7" s="129"/>
      <c r="AJ7" s="129"/>
      <c r="AK7" s="129"/>
      <c r="AL7" s="129"/>
      <c r="AM7" s="129"/>
      <c r="AN7" s="143">
        <v>0</v>
      </c>
      <c r="AO7" s="144"/>
      <c r="AP7" s="143"/>
      <c r="AQ7" s="143"/>
      <c r="AR7" s="126"/>
      <c r="AS7" s="126"/>
      <c r="AT7" s="126"/>
      <c r="AU7" s="126"/>
      <c r="AV7" s="126"/>
      <c r="AW7" s="126"/>
      <c r="AX7" s="126"/>
      <c r="AY7" s="126"/>
      <c r="AZ7" s="126"/>
    </row>
    <row r="8" spans="1:68" ht="16.5" customHeight="1" x14ac:dyDescent="0.3">
      <c r="A8" s="145"/>
      <c r="B8" s="145"/>
      <c r="C8" s="126"/>
      <c r="D8" s="126"/>
      <c r="E8" s="126"/>
      <c r="F8" s="126"/>
      <c r="G8" s="126"/>
      <c r="H8" s="126"/>
      <c r="I8" s="126"/>
      <c r="J8" s="126"/>
      <c r="L8" s="126"/>
      <c r="M8" s="126"/>
      <c r="N8" s="154" t="s">
        <v>225</v>
      </c>
      <c r="O8" s="154" t="s">
        <v>226</v>
      </c>
      <c r="P8" s="250" t="s">
        <v>227</v>
      </c>
      <c r="Q8" s="251"/>
      <c r="R8" s="251"/>
      <c r="S8" s="252"/>
      <c r="T8" s="127"/>
      <c r="U8" s="127"/>
      <c r="V8" s="127"/>
      <c r="W8" s="127"/>
      <c r="X8" s="127"/>
      <c r="Y8" s="127"/>
      <c r="Z8" s="127"/>
      <c r="AA8" s="142"/>
      <c r="AB8" s="142"/>
      <c r="AC8" s="142"/>
      <c r="AD8" s="142"/>
      <c r="AE8" s="142"/>
      <c r="AF8" s="142"/>
      <c r="AG8" s="142"/>
      <c r="AH8" s="128"/>
      <c r="AI8" s="129"/>
      <c r="AJ8" s="129"/>
      <c r="AK8" s="129"/>
      <c r="AL8" s="129"/>
      <c r="AM8" s="129"/>
      <c r="AN8" s="143">
        <v>0</v>
      </c>
      <c r="AO8" s="144"/>
      <c r="AP8" s="143"/>
      <c r="AQ8" s="143"/>
      <c r="AR8" s="126"/>
      <c r="AS8" s="126"/>
      <c r="AT8" s="126"/>
      <c r="AU8" s="126"/>
      <c r="AV8" s="126"/>
      <c r="AW8" s="126"/>
      <c r="AX8" s="126"/>
      <c r="AY8" s="126"/>
      <c r="AZ8" s="126"/>
    </row>
    <row r="9" spans="1:68" ht="27" customHeight="1" x14ac:dyDescent="0.3">
      <c r="A9" s="145"/>
      <c r="B9" s="145"/>
      <c r="C9" s="126"/>
      <c r="D9" s="126"/>
      <c r="E9" s="126"/>
      <c r="F9" s="126"/>
      <c r="G9" s="126"/>
      <c r="H9" s="126"/>
      <c r="I9" s="126"/>
      <c r="J9" s="126"/>
      <c r="L9" s="126"/>
      <c r="M9" s="126"/>
      <c r="N9" s="157">
        <v>1</v>
      </c>
      <c r="O9" s="159">
        <v>43098</v>
      </c>
      <c r="P9" s="253" t="s">
        <v>231</v>
      </c>
      <c r="Q9" s="254"/>
      <c r="R9" s="254"/>
      <c r="S9" s="255"/>
      <c r="T9" s="127"/>
      <c r="U9" s="127"/>
      <c r="V9" s="127"/>
      <c r="W9" s="249"/>
      <c r="X9" s="249"/>
      <c r="Y9" s="249"/>
      <c r="Z9" s="249"/>
      <c r="AA9" s="249"/>
      <c r="AB9" s="249"/>
      <c r="AC9" s="149"/>
      <c r="AD9" s="149"/>
      <c r="AE9" s="149"/>
      <c r="AF9" s="126"/>
      <c r="AG9" s="126"/>
      <c r="AH9" s="128"/>
      <c r="AI9" s="129"/>
      <c r="AJ9" s="129"/>
      <c r="AK9" s="129"/>
      <c r="AL9" s="129"/>
      <c r="AM9" s="129"/>
      <c r="AN9" s="143">
        <v>0</v>
      </c>
      <c r="AO9" s="144"/>
      <c r="AP9" s="143"/>
      <c r="AQ9" s="143"/>
      <c r="AR9" s="126"/>
      <c r="AS9" s="126"/>
      <c r="AT9" s="126"/>
      <c r="AU9" s="126"/>
      <c r="AV9" s="126"/>
      <c r="AW9" s="126"/>
      <c r="AX9" s="126"/>
      <c r="AY9" s="126"/>
      <c r="AZ9" s="126"/>
    </row>
    <row r="10" spans="1:68" ht="44.25" customHeight="1" x14ac:dyDescent="0.3">
      <c r="A10" s="145"/>
      <c r="B10" s="145"/>
      <c r="C10" s="126"/>
      <c r="D10" s="126"/>
      <c r="E10" s="126"/>
      <c r="F10" s="126"/>
      <c r="G10" s="126"/>
      <c r="H10" s="126"/>
      <c r="I10" s="126"/>
      <c r="J10" s="126"/>
      <c r="L10" s="126"/>
      <c r="M10" s="126"/>
      <c r="N10" s="157">
        <v>2</v>
      </c>
      <c r="O10" s="159">
        <v>43333</v>
      </c>
      <c r="P10" s="253" t="s">
        <v>232</v>
      </c>
      <c r="Q10" s="254"/>
      <c r="R10" s="254"/>
      <c r="S10" s="255"/>
      <c r="T10" s="127"/>
      <c r="U10" s="127"/>
      <c r="V10" s="127"/>
      <c r="W10" s="158"/>
      <c r="X10" s="158"/>
      <c r="Y10" s="158"/>
      <c r="Z10" s="158"/>
      <c r="AA10" s="158"/>
      <c r="AB10" s="158"/>
      <c r="AC10" s="158"/>
      <c r="AD10" s="158"/>
      <c r="AE10" s="158"/>
      <c r="AF10" s="126"/>
      <c r="AG10" s="126"/>
      <c r="AH10" s="128"/>
      <c r="AI10" s="129"/>
      <c r="AJ10" s="129"/>
      <c r="AK10" s="129"/>
      <c r="AL10" s="129"/>
      <c r="AM10" s="129"/>
      <c r="AN10" s="143"/>
      <c r="AO10" s="144"/>
      <c r="AP10" s="143"/>
      <c r="AQ10" s="143"/>
      <c r="AR10" s="126"/>
      <c r="AS10" s="126"/>
      <c r="AT10" s="126"/>
      <c r="AU10" s="126"/>
      <c r="AV10" s="126"/>
      <c r="AW10" s="126"/>
      <c r="AX10" s="126"/>
      <c r="AY10" s="126"/>
      <c r="AZ10" s="126"/>
    </row>
    <row r="11" spans="1:68" ht="107.25" customHeight="1" x14ac:dyDescent="0.3">
      <c r="A11" s="145"/>
      <c r="B11" s="145"/>
      <c r="C11" s="126"/>
      <c r="D11" s="126"/>
      <c r="E11" s="126"/>
      <c r="F11" s="126"/>
      <c r="G11" s="126"/>
      <c r="H11" s="126"/>
      <c r="I11" s="126"/>
      <c r="J11" s="126"/>
      <c r="L11" s="126"/>
      <c r="M11" s="126"/>
      <c r="N11" s="157">
        <v>3</v>
      </c>
      <c r="O11" s="159">
        <v>43753</v>
      </c>
      <c r="P11" s="253" t="s">
        <v>233</v>
      </c>
      <c r="Q11" s="254"/>
      <c r="R11" s="254"/>
      <c r="S11" s="255"/>
      <c r="T11" s="127"/>
      <c r="U11" s="127"/>
      <c r="V11" s="127"/>
      <c r="W11" s="158"/>
      <c r="X11" s="158"/>
      <c r="Y11" s="158"/>
      <c r="Z11" s="158"/>
      <c r="AA11" s="158"/>
      <c r="AB11" s="158"/>
      <c r="AC11" s="158"/>
      <c r="AD11" s="158"/>
      <c r="AE11" s="158"/>
      <c r="AF11" s="126"/>
      <c r="AG11" s="126"/>
      <c r="AH11" s="128"/>
      <c r="AI11" s="129"/>
      <c r="AJ11" s="129"/>
      <c r="AK11" s="129"/>
      <c r="AL11" s="129"/>
      <c r="AM11" s="129"/>
      <c r="AN11" s="143"/>
      <c r="AO11" s="144"/>
      <c r="AP11" s="143"/>
      <c r="AQ11" s="143"/>
      <c r="AR11" s="126"/>
      <c r="AS11" s="126"/>
      <c r="AT11" s="126"/>
      <c r="AU11" s="126"/>
      <c r="AV11" s="126"/>
      <c r="AW11" s="126"/>
      <c r="AX11" s="126"/>
      <c r="AY11" s="126"/>
      <c r="AZ11" s="126"/>
    </row>
    <row r="12" spans="1:68" ht="159.75" customHeight="1" x14ac:dyDescent="0.3">
      <c r="A12" s="145"/>
      <c r="B12" s="145"/>
      <c r="C12" s="126"/>
      <c r="D12" s="126"/>
      <c r="E12" s="126"/>
      <c r="F12" s="126"/>
      <c r="G12" s="126"/>
      <c r="H12" s="126"/>
      <c r="I12" s="126"/>
      <c r="J12" s="126"/>
      <c r="L12" s="126"/>
      <c r="M12" s="126"/>
      <c r="N12" s="157">
        <v>4</v>
      </c>
      <c r="O12" s="159">
        <v>44201</v>
      </c>
      <c r="P12" s="253" t="s">
        <v>234</v>
      </c>
      <c r="Q12" s="254"/>
      <c r="R12" s="254"/>
      <c r="S12" s="255"/>
      <c r="T12" s="127"/>
      <c r="U12" s="127"/>
      <c r="V12" s="127"/>
      <c r="W12" s="158"/>
      <c r="X12" s="158"/>
      <c r="Y12" s="158"/>
      <c r="Z12" s="158"/>
      <c r="AA12" s="158"/>
      <c r="AB12" s="158"/>
      <c r="AC12" s="158"/>
      <c r="AD12" s="158"/>
      <c r="AE12" s="158"/>
      <c r="AF12" s="126"/>
      <c r="AG12" s="126"/>
      <c r="AH12" s="128"/>
      <c r="AI12" s="129"/>
      <c r="AJ12" s="129"/>
      <c r="AK12" s="129"/>
      <c r="AL12" s="129"/>
      <c r="AM12" s="129"/>
      <c r="AN12" s="143"/>
      <c r="AO12" s="144"/>
      <c r="AP12" s="143"/>
      <c r="AQ12" s="143"/>
      <c r="AR12" s="126"/>
      <c r="AS12" s="126"/>
      <c r="AT12" s="126"/>
      <c r="AU12" s="126"/>
      <c r="AV12" s="126"/>
      <c r="AW12" s="126"/>
      <c r="AX12" s="126"/>
      <c r="AY12" s="126"/>
      <c r="AZ12" s="126"/>
    </row>
    <row r="13" spans="1:68" ht="99" customHeight="1" x14ac:dyDescent="0.3">
      <c r="A13" s="145"/>
      <c r="B13" s="145"/>
      <c r="C13" s="126"/>
      <c r="D13" s="126"/>
      <c r="E13" s="126"/>
      <c r="F13" s="126"/>
      <c r="G13" s="126"/>
      <c r="H13" s="126"/>
      <c r="I13" s="126"/>
      <c r="J13" s="126"/>
      <c r="L13" s="126"/>
      <c r="M13" s="126"/>
      <c r="N13" s="157">
        <v>5</v>
      </c>
      <c r="O13" s="159">
        <v>44550</v>
      </c>
      <c r="P13" s="253" t="s">
        <v>235</v>
      </c>
      <c r="Q13" s="254"/>
      <c r="R13" s="254"/>
      <c r="S13" s="255"/>
      <c r="T13" s="127"/>
      <c r="U13" s="127"/>
      <c r="V13" s="127"/>
      <c r="W13" s="158"/>
      <c r="X13" s="158"/>
      <c r="Y13" s="158"/>
      <c r="Z13" s="158"/>
      <c r="AA13" s="158"/>
      <c r="AB13" s="158"/>
      <c r="AC13" s="158"/>
      <c r="AD13" s="158"/>
      <c r="AE13" s="158"/>
      <c r="AF13" s="126"/>
      <c r="AG13" s="126"/>
      <c r="AH13" s="128"/>
      <c r="AI13" s="129"/>
      <c r="AJ13" s="129"/>
      <c r="AK13" s="129"/>
      <c r="AL13" s="129"/>
      <c r="AM13" s="129"/>
      <c r="AN13" s="143"/>
      <c r="AO13" s="144"/>
      <c r="AP13" s="143"/>
      <c r="AQ13" s="143"/>
      <c r="AR13" s="126"/>
      <c r="AS13" s="126"/>
      <c r="AT13" s="126"/>
      <c r="AU13" s="126"/>
      <c r="AV13" s="126"/>
      <c r="AW13" s="126"/>
      <c r="AX13" s="126"/>
      <c r="AY13" s="126"/>
      <c r="AZ13" s="126"/>
    </row>
    <row r="14" spans="1:68" ht="114.75" customHeight="1" x14ac:dyDescent="0.3">
      <c r="A14" s="145"/>
      <c r="B14" s="145"/>
      <c r="C14" s="126"/>
      <c r="D14" s="126"/>
      <c r="E14" s="126"/>
      <c r="F14" s="126"/>
      <c r="G14" s="126"/>
      <c r="H14" s="126"/>
      <c r="I14" s="126"/>
      <c r="J14" s="126"/>
      <c r="L14" s="127"/>
      <c r="M14" s="127"/>
      <c r="N14" s="157">
        <v>6</v>
      </c>
      <c r="O14" s="457">
        <v>44669</v>
      </c>
      <c r="P14" s="458" t="s">
        <v>282</v>
      </c>
      <c r="Q14" s="459"/>
      <c r="R14" s="459"/>
      <c r="S14" s="460"/>
      <c r="T14" s="127"/>
      <c r="U14" s="127"/>
      <c r="V14" s="127"/>
      <c r="W14" s="246"/>
      <c r="X14" s="246"/>
      <c r="Y14" s="246"/>
      <c r="Z14" s="246"/>
      <c r="AA14" s="246"/>
      <c r="AB14" s="246"/>
      <c r="AC14" s="150"/>
      <c r="AD14" s="150"/>
      <c r="AE14" s="151"/>
      <c r="AF14" s="126"/>
      <c r="AG14" s="126"/>
      <c r="AH14" s="128"/>
      <c r="AI14" s="129"/>
      <c r="AJ14" s="129"/>
      <c r="AK14" s="129"/>
      <c r="AL14" s="129"/>
      <c r="AM14" s="129"/>
      <c r="AN14" s="143">
        <v>0</v>
      </c>
      <c r="AO14" s="144"/>
      <c r="AP14" s="143"/>
      <c r="AQ14" s="143"/>
      <c r="AR14" s="126"/>
      <c r="AS14" s="126"/>
      <c r="AT14" s="126"/>
      <c r="AU14" s="126"/>
      <c r="AV14" s="126"/>
      <c r="AW14" s="126"/>
      <c r="AX14" s="126"/>
      <c r="AY14" s="126"/>
      <c r="AZ14" s="126"/>
    </row>
    <row r="15" spans="1:68" ht="18.75" x14ac:dyDescent="0.3">
      <c r="A15" s="247" t="s">
        <v>228</v>
      </c>
      <c r="B15" s="247"/>
      <c r="C15" s="247"/>
      <c r="D15" s="247"/>
      <c r="E15" s="247"/>
      <c r="F15" s="247"/>
      <c r="G15" s="247"/>
      <c r="H15" s="247"/>
      <c r="I15" s="247"/>
      <c r="J15" s="247"/>
      <c r="K15" s="127"/>
      <c r="L15" s="127"/>
      <c r="M15" s="127"/>
      <c r="N15" s="127"/>
      <c r="O15" s="146"/>
      <c r="P15" s="127"/>
      <c r="Q15" s="127"/>
      <c r="R15" s="127"/>
      <c r="S15" s="127"/>
      <c r="T15" s="127"/>
      <c r="U15" s="127"/>
      <c r="V15" s="127"/>
      <c r="W15" s="142"/>
      <c r="X15" s="142"/>
      <c r="Y15" s="142"/>
      <c r="Z15" s="142"/>
      <c r="AA15" s="142"/>
      <c r="AB15" s="147"/>
      <c r="AC15" s="147"/>
      <c r="AD15" s="147"/>
      <c r="AE15" s="147"/>
      <c r="AF15" s="148"/>
      <c r="AG15" s="148"/>
      <c r="AH15" s="129"/>
      <c r="AI15" s="129"/>
      <c r="AJ15" s="129"/>
      <c r="AK15" s="129"/>
      <c r="AL15" s="129"/>
      <c r="AM15" s="130"/>
      <c r="AN15" s="143"/>
      <c r="AO15" s="143"/>
      <c r="AP15" s="126"/>
      <c r="AQ15" s="126"/>
      <c r="AR15" s="126"/>
      <c r="AS15" s="126"/>
      <c r="AT15" s="126"/>
      <c r="AU15" s="126"/>
      <c r="AV15" s="126"/>
      <c r="AW15" s="126"/>
      <c r="AX15" s="126"/>
      <c r="AY15" s="126"/>
      <c r="AZ15" s="126"/>
    </row>
    <row r="16" spans="1:68" ht="16.5" customHeight="1" x14ac:dyDescent="0.3">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24" customHeight="1" x14ac:dyDescent="0.3">
      <c r="A17" s="299"/>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1"/>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x14ac:dyDescent="0.3">
      <c r="A18" s="28"/>
      <c r="B18" s="29"/>
      <c r="C18" s="28"/>
      <c r="D18" s="28"/>
      <c r="E18" s="8"/>
      <c r="F18" s="2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26.25" customHeight="1" x14ac:dyDescent="0.3">
      <c r="A19" s="266" t="s">
        <v>58</v>
      </c>
      <c r="B19" s="267"/>
      <c r="C19" s="277" t="s">
        <v>236</v>
      </c>
      <c r="D19" s="278"/>
      <c r="E19" s="278"/>
      <c r="F19" s="278"/>
      <c r="G19" s="278"/>
      <c r="H19" s="278"/>
      <c r="I19" s="278"/>
      <c r="J19" s="278"/>
      <c r="K19" s="278"/>
      <c r="L19" s="278"/>
      <c r="M19" s="278"/>
      <c r="N19" s="279"/>
      <c r="O19" s="280"/>
      <c r="P19" s="280"/>
      <c r="Q19" s="280"/>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43.5" customHeight="1" x14ac:dyDescent="0.3">
      <c r="A20" s="266" t="s">
        <v>59</v>
      </c>
      <c r="B20" s="267"/>
      <c r="C20" s="274" t="s">
        <v>237</v>
      </c>
      <c r="D20" s="275"/>
      <c r="E20" s="275"/>
      <c r="F20" s="275"/>
      <c r="G20" s="275"/>
      <c r="H20" s="275"/>
      <c r="I20" s="275"/>
      <c r="J20" s="275"/>
      <c r="K20" s="275"/>
      <c r="L20" s="275"/>
      <c r="M20" s="275"/>
      <c r="N20" s="276"/>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42" customHeight="1" x14ac:dyDescent="0.3">
      <c r="A21" s="266" t="s">
        <v>60</v>
      </c>
      <c r="B21" s="267"/>
      <c r="C21" s="274" t="s">
        <v>238</v>
      </c>
      <c r="D21" s="275"/>
      <c r="E21" s="275"/>
      <c r="F21" s="275"/>
      <c r="G21" s="275"/>
      <c r="H21" s="275"/>
      <c r="I21" s="275"/>
      <c r="J21" s="275"/>
      <c r="K21" s="275"/>
      <c r="L21" s="275"/>
      <c r="M21" s="275"/>
      <c r="N21" s="276"/>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x14ac:dyDescent="0.3">
      <c r="A22" s="302" t="s">
        <v>61</v>
      </c>
      <c r="B22" s="303"/>
      <c r="C22" s="303"/>
      <c r="D22" s="303"/>
      <c r="E22" s="303"/>
      <c r="F22" s="303"/>
      <c r="G22" s="304"/>
      <c r="H22" s="302" t="s">
        <v>62</v>
      </c>
      <c r="I22" s="303"/>
      <c r="J22" s="303"/>
      <c r="K22" s="303"/>
      <c r="L22" s="303"/>
      <c r="M22" s="303"/>
      <c r="N22" s="304"/>
      <c r="O22" s="302" t="s">
        <v>63</v>
      </c>
      <c r="P22" s="303"/>
      <c r="Q22" s="303"/>
      <c r="R22" s="303"/>
      <c r="S22" s="303"/>
      <c r="T22" s="303"/>
      <c r="U22" s="303"/>
      <c r="V22" s="303"/>
      <c r="W22" s="304"/>
      <c r="X22" s="302" t="s">
        <v>64</v>
      </c>
      <c r="Y22" s="303"/>
      <c r="Z22" s="303"/>
      <c r="AA22" s="303"/>
      <c r="AB22" s="303"/>
      <c r="AC22" s="303"/>
      <c r="AD22" s="304"/>
      <c r="AE22" s="302" t="s">
        <v>65</v>
      </c>
      <c r="AF22" s="303"/>
      <c r="AG22" s="303"/>
      <c r="AH22" s="303"/>
      <c r="AI22" s="303"/>
      <c r="AJ22" s="30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6.5" customHeight="1" x14ac:dyDescent="0.3">
      <c r="A23" s="268" t="s">
        <v>66</v>
      </c>
      <c r="B23" s="271" t="s">
        <v>13</v>
      </c>
      <c r="C23" s="256" t="s">
        <v>15</v>
      </c>
      <c r="D23" s="256" t="s">
        <v>17</v>
      </c>
      <c r="E23" s="270" t="s">
        <v>19</v>
      </c>
      <c r="F23" s="258" t="s">
        <v>21</v>
      </c>
      <c r="G23" s="256" t="s">
        <v>67</v>
      </c>
      <c r="H23" s="260" t="s">
        <v>68</v>
      </c>
      <c r="I23" s="261" t="s">
        <v>69</v>
      </c>
      <c r="J23" s="258" t="s">
        <v>70</v>
      </c>
      <c r="K23" s="258" t="s">
        <v>71</v>
      </c>
      <c r="L23" s="263" t="s">
        <v>72</v>
      </c>
      <c r="M23" s="261" t="s">
        <v>69</v>
      </c>
      <c r="N23" s="256" t="s">
        <v>27</v>
      </c>
      <c r="O23" s="272" t="s">
        <v>73</v>
      </c>
      <c r="P23" s="257" t="s">
        <v>29</v>
      </c>
      <c r="Q23" s="258" t="s">
        <v>31</v>
      </c>
      <c r="R23" s="257" t="s">
        <v>74</v>
      </c>
      <c r="S23" s="257"/>
      <c r="T23" s="257"/>
      <c r="U23" s="257"/>
      <c r="V23" s="257"/>
      <c r="W23" s="257"/>
      <c r="X23" s="259" t="s">
        <v>75</v>
      </c>
      <c r="Y23" s="259" t="s">
        <v>76</v>
      </c>
      <c r="Z23" s="259" t="s">
        <v>69</v>
      </c>
      <c r="AA23" s="259" t="s">
        <v>77</v>
      </c>
      <c r="AB23" s="259" t="s">
        <v>69</v>
      </c>
      <c r="AC23" s="259" t="s">
        <v>78</v>
      </c>
      <c r="AD23" s="272" t="s">
        <v>47</v>
      </c>
      <c r="AE23" s="257" t="s">
        <v>65</v>
      </c>
      <c r="AF23" s="257" t="s">
        <v>79</v>
      </c>
      <c r="AG23" s="257" t="s">
        <v>80</v>
      </c>
      <c r="AH23" s="257" t="s">
        <v>81</v>
      </c>
      <c r="AI23" s="257" t="s">
        <v>82</v>
      </c>
      <c r="AJ23" s="257" t="s">
        <v>51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s="4" customFormat="1" ht="94.5" customHeight="1" x14ac:dyDescent="0.25">
      <c r="A24" s="269"/>
      <c r="B24" s="271"/>
      <c r="C24" s="257"/>
      <c r="D24" s="257"/>
      <c r="E24" s="271"/>
      <c r="F24" s="256"/>
      <c r="G24" s="257"/>
      <c r="H24" s="256"/>
      <c r="I24" s="262"/>
      <c r="J24" s="256"/>
      <c r="K24" s="256"/>
      <c r="L24" s="262"/>
      <c r="M24" s="262"/>
      <c r="N24" s="257"/>
      <c r="O24" s="273"/>
      <c r="P24" s="257"/>
      <c r="Q24" s="256"/>
      <c r="R24" s="7" t="s">
        <v>83</v>
      </c>
      <c r="S24" s="7" t="s">
        <v>84</v>
      </c>
      <c r="T24" s="7" t="s">
        <v>85</v>
      </c>
      <c r="U24" s="7" t="s">
        <v>86</v>
      </c>
      <c r="V24" s="7" t="s">
        <v>87</v>
      </c>
      <c r="W24" s="7" t="s">
        <v>88</v>
      </c>
      <c r="X24" s="259"/>
      <c r="Y24" s="259"/>
      <c r="Z24" s="259"/>
      <c r="AA24" s="259"/>
      <c r="AB24" s="259"/>
      <c r="AC24" s="259"/>
      <c r="AD24" s="273"/>
      <c r="AE24" s="257"/>
      <c r="AF24" s="257"/>
      <c r="AG24" s="257"/>
      <c r="AH24" s="257"/>
      <c r="AI24" s="257"/>
      <c r="AJ24" s="257"/>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row>
    <row r="25" spans="1:68" s="3" customFormat="1" ht="200.1" customHeight="1" x14ac:dyDescent="0.25">
      <c r="A25" s="231">
        <v>1</v>
      </c>
      <c r="B25" s="233" t="s">
        <v>194</v>
      </c>
      <c r="C25" s="172" t="s">
        <v>243</v>
      </c>
      <c r="D25" s="235" t="s">
        <v>244</v>
      </c>
      <c r="E25" s="237" t="s">
        <v>245</v>
      </c>
      <c r="F25" s="233" t="s">
        <v>200</v>
      </c>
      <c r="G25" s="264">
        <v>365</v>
      </c>
      <c r="H25" s="229" t="str">
        <f>IF(G25&lt;=0,"",IF(G25&lt;=2,"Muy Baja",IF(G25&lt;=24,"Baja",IF(G25&lt;=500,"Media",IF(G25&lt;=5000,"Alta","Muy Alta")))))</f>
        <v>Media</v>
      </c>
      <c r="I25" s="241">
        <f>IF(H25="","",IF(H25="Muy Baja",0.2,IF(H25="Baja",0.4,IF(H25="Media",0.6,IF(H25="Alta",0.8,IF(H25="Muy Alta",1,))))))</f>
        <v>0.6</v>
      </c>
      <c r="J25" s="243" t="s">
        <v>148</v>
      </c>
      <c r="K25" s="241" t="str">
        <f>IF(NOT(ISERROR(MATCH(J25,'Tabla Impacto'!$B$221:$B$223,0))),'Tabla Impacto'!$F$223&amp;"Por favor no seleccionar los criterios de impacto(Afectación Económica o presupuestal y Pérdida Reputacional)",J25)</f>
        <v xml:space="preserve">     El riesgo afecta la imagen de la entidad con algunos usuarios de relevancia frente al logro de los objetivos</v>
      </c>
      <c r="L25" s="229" t="str">
        <f>IF(OR(K25='Tabla Impacto'!$C$11,K25='Tabla Impacto'!$D$11),"Leve",IF(OR(K25='Tabla Impacto'!$C$12,K25='Tabla Impacto'!$D$12),"Menor",IF(OR(K25='Tabla Impacto'!$C$13,K25='Tabla Impacto'!$D$13),"Moderado",IF(OR(K25='Tabla Impacto'!$C$14,K25='Tabla Impacto'!$D$14),"Mayor",IF(OR(K25='Tabla Impacto'!$C$15,K25='Tabla Impacto'!$D$15),"Catastrófico","")))))</f>
        <v>Moderado</v>
      </c>
      <c r="M25" s="241">
        <f>IF(L25="","",IF(L25="Leve",0.2,IF(L25="Menor",0.4,IF(L25="Moderado",0.6,IF(L25="Mayor",0.8,IF(L25="Catastrófico",1,))))))</f>
        <v>0.6</v>
      </c>
      <c r="N25" s="239"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6">
        <v>1</v>
      </c>
      <c r="P25" s="176" t="s">
        <v>246</v>
      </c>
      <c r="Q25" s="167" t="str">
        <f>IF(OR(R25="Preventivo",R25="Detectivo"),"Probabilidad",IF(R25="Correctivo","Impacto",""))</f>
        <v>Probabilidad</v>
      </c>
      <c r="R25" s="160" t="s">
        <v>164</v>
      </c>
      <c r="S25" s="160" t="s">
        <v>172</v>
      </c>
      <c r="T25" s="161" t="str">
        <f>IF(AND(R25="Preventivo",S25="Automático"),"50%",IF(AND(R25="Preventivo",S25="Manual"),"40%",IF(AND(R25="Detectivo",S25="Automático"),"40%",IF(AND(R25="Detectivo",S25="Manual"),"30%",IF(AND(R25="Correctivo",S25="Automático"),"35%",IF(AND(R25="Correctivo",S25="Manual"),"25%",""))))))</f>
        <v>40%</v>
      </c>
      <c r="U25" s="160" t="s">
        <v>175</v>
      </c>
      <c r="V25" s="160" t="s">
        <v>180</v>
      </c>
      <c r="W25" s="160" t="s">
        <v>184</v>
      </c>
      <c r="X25" s="162">
        <f>IFERROR(IF(Q25="Probabilidad",(I25-(+I25*T25)),IF(Q25="Impacto",I25,"")),"")</f>
        <v>0.36</v>
      </c>
      <c r="Y25" s="163" t="str">
        <f>IFERROR(IF(X25="","",IF(X25&lt;=0.2,"Muy Baja",IF(X25&lt;=0.4,"Baja",IF(X25&lt;=0.6,"Media",IF(X25&lt;=0.8,"Alta","Muy Alta"))))),"")</f>
        <v>Baja</v>
      </c>
      <c r="Z25" s="164">
        <f>+X25</f>
        <v>0.36</v>
      </c>
      <c r="AA25" s="163" t="str">
        <f>IFERROR(IF(AB25="","",IF(AB25&lt;=0.2,"Leve",IF(AB25&lt;=0.4,"Menor",IF(AB25&lt;=0.6,"Moderado",IF(AB25&lt;=0.8,"Mayor","Catastrófico"))))),"")</f>
        <v>Moderado</v>
      </c>
      <c r="AB25" s="164">
        <f>IFERROR(IF(Q25="Impacto",(M25-(+M25*T25)),IF(Q25="Probabilidad",M25,"")),"")</f>
        <v>0.6</v>
      </c>
      <c r="AC25" s="165"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66" t="s">
        <v>189</v>
      </c>
      <c r="AE25" s="168"/>
      <c r="AF25" s="169"/>
      <c r="AG25" s="177"/>
      <c r="AH25" s="177"/>
      <c r="AI25" s="168"/>
      <c r="AJ25" s="169"/>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row>
    <row r="26" spans="1:68" ht="210.6" customHeight="1" x14ac:dyDescent="0.3">
      <c r="A26" s="232"/>
      <c r="B26" s="234"/>
      <c r="C26" s="171" t="s">
        <v>240</v>
      </c>
      <c r="D26" s="236"/>
      <c r="E26" s="238"/>
      <c r="F26" s="234"/>
      <c r="G26" s="265"/>
      <c r="H26" s="230"/>
      <c r="I26" s="242"/>
      <c r="J26" s="244"/>
      <c r="K26" s="242">
        <f>IF(NOT(ISERROR(MATCH(J26,_xlfn.ANCHORARRAY(E31),0))),I33&amp;"Por favor no seleccionar los criterios de impacto",J26)</f>
        <v>0</v>
      </c>
      <c r="L26" s="230"/>
      <c r="M26" s="242"/>
      <c r="N26" s="240"/>
      <c r="O26" s="6">
        <v>2</v>
      </c>
      <c r="P26" s="176" t="s">
        <v>275</v>
      </c>
      <c r="Q26" s="167" t="str">
        <f t="shared" ref="Q26:Q30" si="0">IF(OR(R26="Preventivo",R26="Detectivo"),"Probabilidad",IF(R26="Correctivo","Impacto",""))</f>
        <v>Probabilidad</v>
      </c>
      <c r="R26" s="160" t="s">
        <v>166</v>
      </c>
      <c r="S26" s="160" t="s">
        <v>172</v>
      </c>
      <c r="T26" s="161" t="str">
        <f t="shared" ref="T26:T27" si="1">IF(AND(R26="Preventivo",S26="Automático"),"50%",IF(AND(R26="Preventivo",S26="Manual"),"40%",IF(AND(R26="Detectivo",S26="Automático"),"40%",IF(AND(R26="Detectivo",S26="Manual"),"30%",IF(AND(R26="Correctivo",S26="Automático"),"35%",IF(AND(R26="Correctivo",S26="Manual"),"25%",""))))))</f>
        <v>30%</v>
      </c>
      <c r="U26" s="160" t="s">
        <v>175</v>
      </c>
      <c r="V26" s="160" t="s">
        <v>180</v>
      </c>
      <c r="W26" s="160" t="s">
        <v>184</v>
      </c>
      <c r="X26" s="162">
        <f>IFERROR(IF(AND(Q25="Probabilidad",Q26="Probabilidad"),(Z25-(+Z25*T26)),IF(Q26="Probabilidad",(I25-(+I25*T26)),IF(Q26="Impacto",Z25,""))),"")</f>
        <v>0.252</v>
      </c>
      <c r="Y26" s="163" t="str">
        <f t="shared" ref="Y26:Y78" si="2">IFERROR(IF(X26="","",IF(X26&lt;=0.2,"Muy Baja",IF(X26&lt;=0.4,"Baja",IF(X26&lt;=0.6,"Media",IF(X26&lt;=0.8,"Alta","Muy Alta"))))),"")</f>
        <v>Baja</v>
      </c>
      <c r="Z26" s="164">
        <f t="shared" ref="Z26:Z27" si="3">+X26</f>
        <v>0.252</v>
      </c>
      <c r="AA26" s="163" t="str">
        <f t="shared" ref="AA26:AA78" si="4">IFERROR(IF(AB26="","",IF(AB26&lt;=0.2,"Leve",IF(AB26&lt;=0.4,"Menor",IF(AB26&lt;=0.6,"Moderado",IF(AB26&lt;=0.8,"Mayor","Catastrófico"))))),"")</f>
        <v>Moderado</v>
      </c>
      <c r="AB26" s="164">
        <f>IFERROR(IF(AND(Q25="Impacto",Q26="Impacto"),(AB25-(+AB25*T26)),IF(Q26="Impacto",(M25-(+M25*T26)),IF(Q26="Probabilidad",AB25,""))),"")</f>
        <v>0.6</v>
      </c>
      <c r="AC26" s="165" t="str">
        <f t="shared" ref="AC26:AC27" si="5">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166" t="s">
        <v>189</v>
      </c>
      <c r="AE26" s="168"/>
      <c r="AF26" s="169"/>
      <c r="AG26" s="177"/>
      <c r="AH26" s="177"/>
      <c r="AI26" s="168"/>
      <c r="AJ26" s="169"/>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20" customHeight="1" x14ac:dyDescent="0.3">
      <c r="A27" s="232"/>
      <c r="B27" s="234"/>
      <c r="C27" s="170" t="s">
        <v>239</v>
      </c>
      <c r="D27" s="236"/>
      <c r="E27" s="238"/>
      <c r="F27" s="234"/>
      <c r="G27" s="265"/>
      <c r="H27" s="230"/>
      <c r="I27" s="242"/>
      <c r="J27" s="244"/>
      <c r="K27" s="242">
        <f>IF(NOT(ISERROR(MATCH(J27,_xlfn.ANCHORARRAY(E32),0))),I34&amp;"Por favor no seleccionar los criterios de impacto",J27)</f>
        <v>0</v>
      </c>
      <c r="L27" s="230"/>
      <c r="M27" s="242"/>
      <c r="N27" s="240"/>
      <c r="O27" s="6">
        <v>3</v>
      </c>
      <c r="P27" s="180" t="s">
        <v>276</v>
      </c>
      <c r="Q27" s="167" t="str">
        <f t="shared" si="0"/>
        <v>Probabilidad</v>
      </c>
      <c r="R27" s="160" t="s">
        <v>164</v>
      </c>
      <c r="S27" s="160" t="s">
        <v>172</v>
      </c>
      <c r="T27" s="161" t="str">
        <f t="shared" si="1"/>
        <v>40%</v>
      </c>
      <c r="U27" s="160" t="s">
        <v>175</v>
      </c>
      <c r="V27" s="160" t="s">
        <v>180</v>
      </c>
      <c r="W27" s="160" t="s">
        <v>184</v>
      </c>
      <c r="X27" s="162">
        <f>IFERROR(IF(AND(Q26="Probabilidad",Q27="Probabilidad"),(Z26-(+Z26*T27)),IF(AND(Q26="Impacto",Q27="Probabilidad"),(Z25-(+Z25*T27)),IF(Q27="Impacto",Z26,""))),"")</f>
        <v>0.1512</v>
      </c>
      <c r="Y27" s="163" t="str">
        <f t="shared" si="2"/>
        <v>Muy Baja</v>
      </c>
      <c r="Z27" s="164">
        <f t="shared" si="3"/>
        <v>0.1512</v>
      </c>
      <c r="AA27" s="163" t="str">
        <f t="shared" si="4"/>
        <v>Moderado</v>
      </c>
      <c r="AB27" s="164">
        <f>IFERROR(IF(AND(Q26="Impacto",Q27="Impacto"),(AB26-(+AB26*T27)),IF(AND(Q26="Probabilidad",Q27="Impacto"),(AB25-(+AB25*T27)),IF(Q27="Probabilidad",AB26,""))),"")</f>
        <v>0.6</v>
      </c>
      <c r="AC27" s="165" t="str">
        <f t="shared" si="5"/>
        <v>Moderado</v>
      </c>
      <c r="AD27" s="166" t="s">
        <v>189</v>
      </c>
      <c r="AE27" s="168"/>
      <c r="AF27" s="169"/>
      <c r="AG27" s="177"/>
      <c r="AH27" s="177"/>
      <c r="AI27" s="168"/>
      <c r="AJ27" s="169"/>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91.5" customHeight="1" x14ac:dyDescent="0.3">
      <c r="A28" s="231">
        <v>2</v>
      </c>
      <c r="B28" s="233" t="s">
        <v>192</v>
      </c>
      <c r="C28" s="172" t="s">
        <v>241</v>
      </c>
      <c r="D28" s="235" t="s">
        <v>251</v>
      </c>
      <c r="E28" s="237" t="s">
        <v>277</v>
      </c>
      <c r="F28" s="233" t="s">
        <v>200</v>
      </c>
      <c r="G28" s="264">
        <v>2</v>
      </c>
      <c r="H28" s="229" t="str">
        <f>IF(G28&lt;=0,"",IF(G28&lt;=2,"Muy Baja",IF(G28&lt;=24,"Baja",IF(G28&lt;=500,"Media",IF(G28&lt;=5000,"Alta","Muy Alta")))))</f>
        <v>Muy Baja</v>
      </c>
      <c r="I28" s="241">
        <f>IF(H28="","",IF(H28="Muy Baja",0.2,IF(H28="Baja",0.4,IF(H28="Media",0.6,IF(H28="Alta",0.8,IF(H28="Muy Alta",1,))))))</f>
        <v>0.2</v>
      </c>
      <c r="J28" s="243" t="s">
        <v>148</v>
      </c>
      <c r="K28" s="241" t="str">
        <f>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29" t="str">
        <f>IF(OR(K28='Tabla Impacto'!$C$11,K28='Tabla Impacto'!$D$11),"Leve",IF(OR(K28='Tabla Impacto'!$C$12,K28='Tabla Impacto'!$D$12),"Menor",IF(OR(K28='Tabla Impacto'!$C$13,K28='Tabla Impacto'!$D$13),"Moderado",IF(OR(K28='Tabla Impacto'!$C$14,K28='Tabla Impacto'!$D$14),"Mayor",IF(OR(K28='Tabla Impacto'!$C$15,K28='Tabla Impacto'!$D$15),"Catastrófico","")))))</f>
        <v>Moderado</v>
      </c>
      <c r="M28" s="241">
        <f>IF(L28="","",IF(L28="Leve",0.2,IF(L28="Menor",0.4,IF(L28="Moderado",0.6,IF(L28="Mayor",0.8,IF(L28="Catastrófico",1,))))))</f>
        <v>0.6</v>
      </c>
      <c r="N28" s="239"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173" t="s">
        <v>252</v>
      </c>
      <c r="Q28" s="167" t="str">
        <f t="shared" si="0"/>
        <v>Probabilidad</v>
      </c>
      <c r="R28" s="160" t="s">
        <v>164</v>
      </c>
      <c r="S28" s="160" t="s">
        <v>172</v>
      </c>
      <c r="T28" s="161" t="str">
        <f>IF(AND(R28="Preventivo",S28="Automático"),"50%",IF(AND(R28="Preventivo",S28="Manual"),"40%",IF(AND(R28="Detectivo",S28="Automático"),"40%",IF(AND(R28="Detectivo",S28="Manual"),"30%",IF(AND(R28="Correctivo",S28="Automático"),"35%",IF(AND(R28="Correctivo",S28="Manual"),"25%",""))))))</f>
        <v>40%</v>
      </c>
      <c r="U28" s="160" t="s">
        <v>175</v>
      </c>
      <c r="V28" s="160" t="s">
        <v>180</v>
      </c>
      <c r="W28" s="160" t="s">
        <v>184</v>
      </c>
      <c r="X28" s="162">
        <f>IFERROR(IF(Q28="Probabilidad",(I28-(+I28*T28)),IF(Q28="Impacto",I28,"")),"")</f>
        <v>0.12</v>
      </c>
      <c r="Y28" s="163" t="str">
        <f>IFERROR(IF(X28="","",IF(X28&lt;=0.2,"Muy Baja",IF(X28&lt;=0.4,"Baja",IF(X28&lt;=0.6,"Media",IF(X28&lt;=0.8,"Alta","Muy Alta"))))),"")</f>
        <v>Muy Baja</v>
      </c>
      <c r="Z28" s="164">
        <f>+X28</f>
        <v>0.12</v>
      </c>
      <c r="AA28" s="163" t="str">
        <f>IFERROR(IF(AB28="","",IF(AB28&lt;=0.2,"Leve",IF(AB28&lt;=0.4,"Menor",IF(AB28&lt;=0.6,"Moderado",IF(AB28&lt;=0.8,"Mayor","Catastrófico"))))),"")</f>
        <v>Moderado</v>
      </c>
      <c r="AB28" s="164">
        <f>IFERROR(IF(Q28="Impacto",(M28-(+M28*T28)),IF(Q28="Probabilidad",M28,"")),"")</f>
        <v>0.6</v>
      </c>
      <c r="AC28" s="165"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66" t="s">
        <v>189</v>
      </c>
      <c r="AE28" s="168"/>
      <c r="AF28" s="169"/>
      <c r="AG28" s="177"/>
      <c r="AH28" s="177"/>
      <c r="AI28" s="168"/>
      <c r="AJ28" s="169"/>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32"/>
      <c r="B29" s="234"/>
      <c r="C29" s="290" t="s">
        <v>250</v>
      </c>
      <c r="D29" s="236"/>
      <c r="E29" s="238"/>
      <c r="F29" s="234"/>
      <c r="G29" s="265"/>
      <c r="H29" s="230"/>
      <c r="I29" s="242"/>
      <c r="J29" s="244"/>
      <c r="K29" s="242">
        <f>IF(NOT(ISERROR(MATCH(J29,_xlfn.ANCHORARRAY(E37),0))),I39&amp;"Por favor no seleccionar los criterios de impacto",J29)</f>
        <v>0</v>
      </c>
      <c r="L29" s="230"/>
      <c r="M29" s="242"/>
      <c r="N29" s="240"/>
      <c r="O29" s="6">
        <v>2</v>
      </c>
      <c r="P29" s="173" t="s">
        <v>278</v>
      </c>
      <c r="Q29" s="167" t="str">
        <f t="shared" si="0"/>
        <v>Probabilidad</v>
      </c>
      <c r="R29" s="160" t="s">
        <v>164</v>
      </c>
      <c r="S29" s="160" t="s">
        <v>172</v>
      </c>
      <c r="T29" s="161" t="str">
        <f t="shared" ref="T29:T30" si="6">IF(AND(R29="Preventivo",S29="Automático"),"50%",IF(AND(R29="Preventivo",S29="Manual"),"40%",IF(AND(R29="Detectivo",S29="Automático"),"40%",IF(AND(R29="Detectivo",S29="Manual"),"30%",IF(AND(R29="Correctivo",S29="Automático"),"35%",IF(AND(R29="Correctivo",S29="Manual"),"25%",""))))))</f>
        <v>40%</v>
      </c>
      <c r="U29" s="160" t="s">
        <v>175</v>
      </c>
      <c r="V29" s="160" t="s">
        <v>180</v>
      </c>
      <c r="W29" s="160" t="s">
        <v>184</v>
      </c>
      <c r="X29" s="162">
        <f>IFERROR(IF(AND(Q28="Probabilidad",Q29="Probabilidad"),(Z28-(+Z28*T29)),IF(Q29="Probabilidad",(I28-(+I28*T29)),IF(Q29="Impacto",Z28,""))),"")</f>
        <v>7.1999999999999995E-2</v>
      </c>
      <c r="Y29" s="163" t="str">
        <f t="shared" si="2"/>
        <v>Muy Baja</v>
      </c>
      <c r="Z29" s="164">
        <f t="shared" ref="Z29:Z30" si="7">+X29</f>
        <v>7.1999999999999995E-2</v>
      </c>
      <c r="AA29" s="163" t="str">
        <f t="shared" si="4"/>
        <v>Moderado</v>
      </c>
      <c r="AB29" s="164">
        <f>IFERROR(IF(AND(Q28="Impacto",Q29="Impacto"),(AB28-(+AB28*T29)),IF(Q29="Impacto",(M28-(+M28*T29)),IF(Q29="Probabilidad",AB28,""))),"")</f>
        <v>0.6</v>
      </c>
      <c r="AC29" s="165" t="str">
        <f t="shared" ref="AC29:AC30" si="8">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66" t="s">
        <v>189</v>
      </c>
      <c r="AE29" s="168"/>
      <c r="AF29" s="169"/>
      <c r="AG29" s="177"/>
      <c r="AH29" s="177"/>
      <c r="AI29" s="168"/>
      <c r="AJ29" s="169"/>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08.75" customHeight="1" x14ac:dyDescent="0.3">
      <c r="A30" s="232"/>
      <c r="B30" s="234"/>
      <c r="C30" s="291"/>
      <c r="D30" s="236"/>
      <c r="E30" s="238"/>
      <c r="F30" s="234"/>
      <c r="G30" s="265"/>
      <c r="H30" s="230"/>
      <c r="I30" s="242"/>
      <c r="J30" s="244"/>
      <c r="K30" s="242">
        <f>IF(NOT(ISERROR(MATCH(J30,_xlfn.ANCHORARRAY(E38),0))),I40&amp;"Por favor no seleccionar los criterios de impacto",J30)</f>
        <v>0</v>
      </c>
      <c r="L30" s="230"/>
      <c r="M30" s="242"/>
      <c r="N30" s="240"/>
      <c r="O30" s="6">
        <v>3</v>
      </c>
      <c r="P30" s="178" t="s">
        <v>279</v>
      </c>
      <c r="Q30" s="167" t="str">
        <f t="shared" si="0"/>
        <v>Probabilidad</v>
      </c>
      <c r="R30" s="160" t="s">
        <v>164</v>
      </c>
      <c r="S30" s="160" t="s">
        <v>172</v>
      </c>
      <c r="T30" s="161" t="str">
        <f t="shared" si="6"/>
        <v>40%</v>
      </c>
      <c r="U30" s="160" t="s">
        <v>175</v>
      </c>
      <c r="V30" s="160" t="s">
        <v>180</v>
      </c>
      <c r="W30" s="160" t="s">
        <v>184</v>
      </c>
      <c r="X30" s="162">
        <f>IFERROR(IF(AND(Q29="Probabilidad",Q30="Probabilidad"),(Z29-(+Z29*T30)),IF(AND(Q29="Impacto",Q30="Probabilidad"),(Z28-(+Z28*T30)),IF(Q30="Impacto",Z29,""))),"")</f>
        <v>4.3199999999999995E-2</v>
      </c>
      <c r="Y30" s="163" t="str">
        <f t="shared" si="2"/>
        <v>Muy Baja</v>
      </c>
      <c r="Z30" s="164">
        <f t="shared" si="7"/>
        <v>4.3199999999999995E-2</v>
      </c>
      <c r="AA30" s="163" t="str">
        <f t="shared" si="4"/>
        <v>Moderado</v>
      </c>
      <c r="AB30" s="164">
        <f>IFERROR(IF(AND(Q29="Impacto",Q30="Impacto"),(AB29-(+AB29*T30)),IF(AND(Q29="Probabilidad",Q30="Impacto"),(AB28-(+AB28*T30)),IF(Q30="Probabilidad",AB29,""))),"")</f>
        <v>0.6</v>
      </c>
      <c r="AC30" s="165" t="str">
        <f t="shared" si="8"/>
        <v>Moderado</v>
      </c>
      <c r="AD30" s="166" t="s">
        <v>189</v>
      </c>
      <c r="AE30" s="168"/>
      <c r="AF30" s="169"/>
      <c r="AG30" s="177"/>
      <c r="AH30" s="177"/>
      <c r="AI30" s="168"/>
      <c r="AJ30" s="169"/>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95.75" customHeight="1" x14ac:dyDescent="0.3">
      <c r="A31" s="231">
        <v>3</v>
      </c>
      <c r="B31" s="233" t="s">
        <v>192</v>
      </c>
      <c r="C31" s="174" t="s">
        <v>249</v>
      </c>
      <c r="D31" s="233" t="s">
        <v>253</v>
      </c>
      <c r="E31" s="237" t="s">
        <v>248</v>
      </c>
      <c r="F31" s="233" t="s">
        <v>200</v>
      </c>
      <c r="G31" s="264">
        <v>62</v>
      </c>
      <c r="H31" s="229" t="str">
        <f>IF(G31&lt;=0,"",IF(G31&lt;=2,"Muy Baja",IF(G31&lt;=24,"Baja",IF(G31&lt;=500,"Media",IF(G31&lt;=5000,"Alta","Muy Alta")))))</f>
        <v>Media</v>
      </c>
      <c r="I31" s="241">
        <f>IF(H31="","",IF(H31="Muy Baja",0.2,IF(H31="Baja",0.4,IF(H31="Media",0.6,IF(H31="Alta",0.8,IF(H31="Muy Alta",1,))))))</f>
        <v>0.6</v>
      </c>
      <c r="J31" s="287" t="s">
        <v>148</v>
      </c>
      <c r="K31" s="241" t="str">
        <f>IF(NOT(ISERROR(MATCH(J31,'Tabla Impacto'!$B$221:$B$223,0))),'Tabla Impacto'!$F$223&amp;"Por favor no seleccionar los criterios de impacto(Afectación Económica o presupuestal y Pérdida Reputacional)",J31)</f>
        <v xml:space="preserve">     El riesgo afecta la imagen de la entidad con algunos usuarios de relevancia frente al logro de los objetivos</v>
      </c>
      <c r="L31" s="229" t="str">
        <f>IF(OR(K31='Tabla Impacto'!$C$11,K31='Tabla Impacto'!$D$11),"Leve",IF(OR(K31='Tabla Impacto'!$C$12,K31='Tabla Impacto'!$D$12),"Menor",IF(OR(K31='Tabla Impacto'!$C$13,K31='Tabla Impacto'!$D$13),"Moderado",IF(OR(K31='Tabla Impacto'!$C$14,K31='Tabla Impacto'!$D$14),"Mayor",IF(OR(K31='Tabla Impacto'!$C$15,K31='Tabla Impacto'!$D$15),"Catastrófico","")))))</f>
        <v>Moderado</v>
      </c>
      <c r="M31" s="241">
        <f>IF(L31="","",IF(L31="Leve",0.2,IF(L31="Menor",0.4,IF(L31="Moderado",0.6,IF(L31="Mayor",0.8,IF(L31="Catastrófico",1,))))))</f>
        <v>0.6</v>
      </c>
      <c r="N31" s="239"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6">
        <v>1</v>
      </c>
      <c r="P31" s="181" t="s">
        <v>280</v>
      </c>
      <c r="Q31" s="167" t="s">
        <v>91</v>
      </c>
      <c r="R31" s="160" t="s">
        <v>166</v>
      </c>
      <c r="S31" s="160" t="s">
        <v>172</v>
      </c>
      <c r="T31" s="161" t="str">
        <f>IF(AND(R31="Preventivo",S31="Automático"),"50%",IF(AND(R31="Preventivo",S31="Manual"),"40%",IF(AND(R31="Detectivo",S31="Automático"),"40%",IF(AND(R31="Detectivo",S31="Manual"),"30%",IF(AND(R31="Correctivo",S31="Automático"),"35%",IF(AND(R31="Correctivo",S31="Manual"),"25%",""))))))</f>
        <v>30%</v>
      </c>
      <c r="U31" s="160" t="s">
        <v>175</v>
      </c>
      <c r="V31" s="160" t="s">
        <v>180</v>
      </c>
      <c r="W31" s="160" t="s">
        <v>184</v>
      </c>
      <c r="X31" s="162">
        <f>IFERROR(IF(Q31="Probabilidad",(I31-(+I31*T31)),IF(Q31="Impacto",I31,"")),"")</f>
        <v>0.42</v>
      </c>
      <c r="Y31" s="163" t="str">
        <f>IFERROR(IF(X31="","",IF(X31&lt;=0.2,"Muy Baja",IF(X31&lt;=0.4,"Baja",IF(X31&lt;=0.6,"Media",IF(X31&lt;=0.8,"Alta","Muy Alta"))))),"")</f>
        <v>Media</v>
      </c>
      <c r="Z31" s="164">
        <f>+X31</f>
        <v>0.42</v>
      </c>
      <c r="AA31" s="163" t="str">
        <f>IFERROR(IF(AB31="","",IF(AB31&lt;=0.2,"Leve",IF(AB31&lt;=0.4,"Menor",IF(AB31&lt;=0.6,"Moderado",IF(AB31&lt;=0.8,"Mayor","Catastrófico"))))),"")</f>
        <v>Moderado</v>
      </c>
      <c r="AB31" s="164">
        <f>IFERROR(IF(Q31="Impacto",(M31-(+M31*T31)),IF(Q31="Probabilidad",M31,"")),"")</f>
        <v>0.6</v>
      </c>
      <c r="AC31" s="165"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66" t="s">
        <v>189</v>
      </c>
      <c r="AE31" s="168"/>
      <c r="AF31" s="169"/>
      <c r="AG31" s="177"/>
      <c r="AH31" s="177"/>
      <c r="AI31" s="168"/>
      <c r="AJ31" s="169"/>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0.75" customHeight="1" x14ac:dyDescent="0.3">
      <c r="A32" s="232"/>
      <c r="B32" s="234"/>
      <c r="C32" s="174" t="s">
        <v>242</v>
      </c>
      <c r="D32" s="234"/>
      <c r="E32" s="238"/>
      <c r="F32" s="234"/>
      <c r="G32" s="265"/>
      <c r="H32" s="230"/>
      <c r="I32" s="242"/>
      <c r="J32" s="288"/>
      <c r="K32" s="242">
        <f t="shared" ref="K32:K36" si="9">IF(NOT(ISERROR(MATCH(J32,_xlfn.ANCHORARRAY(E43),0))),I45&amp;"Por favor no seleccionar los criterios de impacto",J32)</f>
        <v>0</v>
      </c>
      <c r="L32" s="230"/>
      <c r="M32" s="242"/>
      <c r="N32" s="240"/>
      <c r="O32" s="6">
        <v>2</v>
      </c>
      <c r="P32" s="181" t="s">
        <v>281</v>
      </c>
      <c r="Q32" s="167" t="s">
        <v>91</v>
      </c>
      <c r="R32" s="160" t="s">
        <v>164</v>
      </c>
      <c r="S32" s="160" t="s">
        <v>172</v>
      </c>
      <c r="T32" s="161" t="str">
        <f t="shared" ref="T32:T36" si="10">IF(AND(R32="Preventivo",S32="Automático"),"50%",IF(AND(R32="Preventivo",S32="Manual"),"40%",IF(AND(R32="Detectivo",S32="Automático"),"40%",IF(AND(R32="Detectivo",S32="Manual"),"30%",IF(AND(R32="Correctivo",S32="Automático"),"35%",IF(AND(R32="Correctivo",S32="Manual"),"25%",""))))))</f>
        <v>40%</v>
      </c>
      <c r="U32" s="160" t="s">
        <v>175</v>
      </c>
      <c r="V32" s="160" t="s">
        <v>180</v>
      </c>
      <c r="W32" s="160" t="s">
        <v>184</v>
      </c>
      <c r="X32" s="179">
        <f>IFERROR(IF(AND(Q31="Probabilidad",Q32="Probabilidad"),(Z31-(+Z31*T32)),IF(Q32="Probabilidad",(I31-(+I31*T32)),IF(Q32="Impacto",Z31,""))),"")</f>
        <v>0.252</v>
      </c>
      <c r="Y32" s="163" t="str">
        <f t="shared" si="2"/>
        <v>Baja</v>
      </c>
      <c r="Z32" s="164">
        <f t="shared" ref="Z32:Z36" si="11">+X32</f>
        <v>0.252</v>
      </c>
      <c r="AA32" s="163" t="str">
        <f t="shared" si="4"/>
        <v>Moderado</v>
      </c>
      <c r="AB32" s="164">
        <f>IFERROR(IF(AND(Q31="Impacto",Q32="Impacto"),(AB31-(+AB31*T32)),IF(Q32="Impacto",(M31-(+M31*T32)),IF(Q32="Probabilidad",AB31,""))),"")</f>
        <v>0.6</v>
      </c>
      <c r="AC32" s="165" t="str">
        <f t="shared" ref="AC32:AC33" si="12">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166" t="s">
        <v>189</v>
      </c>
      <c r="AE32" s="168"/>
      <c r="AF32" s="169"/>
      <c r="AG32" s="177"/>
      <c r="AH32" s="177"/>
      <c r="AI32" s="168"/>
      <c r="AJ32" s="169"/>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228" customHeight="1" x14ac:dyDescent="0.3">
      <c r="A33" s="232"/>
      <c r="B33" s="234"/>
      <c r="C33" s="174" t="s">
        <v>247</v>
      </c>
      <c r="D33" s="234"/>
      <c r="E33" s="238"/>
      <c r="F33" s="234"/>
      <c r="G33" s="265"/>
      <c r="H33" s="230"/>
      <c r="I33" s="242"/>
      <c r="J33" s="288"/>
      <c r="K33" s="242">
        <f t="shared" si="9"/>
        <v>0</v>
      </c>
      <c r="L33" s="230"/>
      <c r="M33" s="242"/>
      <c r="N33" s="240"/>
      <c r="O33" s="6">
        <v>3</v>
      </c>
      <c r="P33" s="176" t="s">
        <v>254</v>
      </c>
      <c r="Q33" s="167" t="str">
        <f>IF(OR(R33="Preventivo",R33="Detectivo"),"Probabilidad",IF(R33="Correctivo","Impacto",""))</f>
        <v>Probabilidad</v>
      </c>
      <c r="R33" s="160" t="s">
        <v>164</v>
      </c>
      <c r="S33" s="160" t="s">
        <v>172</v>
      </c>
      <c r="T33" s="161" t="str">
        <f t="shared" si="10"/>
        <v>40%</v>
      </c>
      <c r="U33" s="160" t="s">
        <v>175</v>
      </c>
      <c r="V33" s="160" t="s">
        <v>180</v>
      </c>
      <c r="W33" s="160" t="s">
        <v>184</v>
      </c>
      <c r="X33" s="162">
        <f>IFERROR(IF(AND(Q32="Probabilidad",Q33="Probabilidad"),(Z32-(+Z32*T33)),IF(AND(Q32="Impacto",Q33="Probabilidad"),(Z31-(+Z31*T33)),IF(Q33="Impacto",Z32,""))),"")</f>
        <v>0.1512</v>
      </c>
      <c r="Y33" s="163" t="str">
        <f t="shared" si="2"/>
        <v>Muy Baja</v>
      </c>
      <c r="Z33" s="164">
        <f t="shared" si="11"/>
        <v>0.1512</v>
      </c>
      <c r="AA33" s="163" t="str">
        <f t="shared" si="4"/>
        <v>Moderado</v>
      </c>
      <c r="AB33" s="164">
        <f>IFERROR(IF(AND(Q32="Impacto",Q33="Impacto"),(AB32-(+AB32*T33)),IF(AND(Q32="Probabilidad",Q33="Impacto"),(AB31-(+AB31*T33)),IF(Q33="Probabilidad",AB32,""))),"")</f>
        <v>0.6</v>
      </c>
      <c r="AC33" s="165" t="str">
        <f t="shared" si="12"/>
        <v>Moderado</v>
      </c>
      <c r="AD33" s="166" t="s">
        <v>189</v>
      </c>
      <c r="AE33" s="168"/>
      <c r="AF33" s="169"/>
      <c r="AG33" s="177"/>
      <c r="AH33" s="177"/>
      <c r="AI33" s="168"/>
      <c r="AJ33" s="169"/>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91.5" customHeight="1" x14ac:dyDescent="0.3">
      <c r="A34" s="232"/>
      <c r="B34" s="234"/>
      <c r="C34" s="172"/>
      <c r="D34" s="234"/>
      <c r="E34" s="238"/>
      <c r="F34" s="234"/>
      <c r="G34" s="265"/>
      <c r="H34" s="230"/>
      <c r="I34" s="242"/>
      <c r="J34" s="288"/>
      <c r="K34" s="242">
        <f t="shared" si="9"/>
        <v>0</v>
      </c>
      <c r="L34" s="230"/>
      <c r="M34" s="242"/>
      <c r="N34" s="240"/>
      <c r="O34" s="6">
        <v>4</v>
      </c>
      <c r="P34" s="182" t="s">
        <v>274</v>
      </c>
      <c r="Q34" s="167" t="str">
        <f t="shared" ref="Q34:Q36" si="13">IF(OR(R34="Preventivo",R34="Detectivo"),"Probabilidad",IF(R34="Correctivo","Impacto",""))</f>
        <v>Probabilidad</v>
      </c>
      <c r="R34" s="160" t="s">
        <v>164</v>
      </c>
      <c r="S34" s="160" t="s">
        <v>172</v>
      </c>
      <c r="T34" s="161" t="str">
        <f t="shared" si="10"/>
        <v>40%</v>
      </c>
      <c r="U34" s="160" t="s">
        <v>175</v>
      </c>
      <c r="V34" s="160" t="s">
        <v>180</v>
      </c>
      <c r="W34" s="160" t="s">
        <v>184</v>
      </c>
      <c r="X34" s="162">
        <f t="shared" ref="X34:X36" si="14">IFERROR(IF(AND(Q33="Probabilidad",Q34="Probabilidad"),(Z33-(+Z33*T34)),IF(AND(Q33="Impacto",Q34="Probabilidad"),(Z32-(+Z32*T34)),IF(Q34="Impacto",Z33,""))),"")</f>
        <v>9.0719999999999995E-2</v>
      </c>
      <c r="Y34" s="163" t="str">
        <f t="shared" si="2"/>
        <v>Muy Baja</v>
      </c>
      <c r="Z34" s="164">
        <f t="shared" si="11"/>
        <v>9.0719999999999995E-2</v>
      </c>
      <c r="AA34" s="163" t="str">
        <f t="shared" si="4"/>
        <v>Moderado</v>
      </c>
      <c r="AB34" s="164">
        <f t="shared" ref="AB34:AB36" si="15">IFERROR(IF(AND(Q33="Impacto",Q34="Impacto"),(AB33-(+AB33*T34)),IF(AND(Q33="Probabilidad",Q34="Impacto"),(AB32-(+AB32*T34)),IF(Q34="Probabilidad",AB33,""))),"")</f>
        <v>0.6</v>
      </c>
      <c r="AC34" s="16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66" t="s">
        <v>189</v>
      </c>
      <c r="AE34" s="168"/>
      <c r="AF34" s="169"/>
      <c r="AG34" s="177"/>
      <c r="AH34" s="177"/>
      <c r="AI34" s="168"/>
      <c r="AJ34" s="169"/>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8" hidden="1" customHeight="1" x14ac:dyDescent="0.3">
      <c r="A35" s="232"/>
      <c r="B35" s="234"/>
      <c r="C35" s="6"/>
      <c r="D35" s="234"/>
      <c r="E35" s="238"/>
      <c r="F35" s="234"/>
      <c r="G35" s="265"/>
      <c r="H35" s="230"/>
      <c r="I35" s="242"/>
      <c r="J35" s="288"/>
      <c r="K35" s="242">
        <f t="shared" si="9"/>
        <v>0</v>
      </c>
      <c r="L35" s="230"/>
      <c r="M35" s="242"/>
      <c r="N35" s="240"/>
      <c r="O35" s="6">
        <v>5</v>
      </c>
      <c r="P35" s="173"/>
      <c r="Q35" s="167" t="str">
        <f t="shared" si="13"/>
        <v/>
      </c>
      <c r="R35" s="160"/>
      <c r="S35" s="160"/>
      <c r="T35" s="161" t="str">
        <f t="shared" si="10"/>
        <v/>
      </c>
      <c r="U35" s="160"/>
      <c r="V35" s="160"/>
      <c r="W35" s="160"/>
      <c r="X35" s="162" t="str">
        <f t="shared" si="14"/>
        <v/>
      </c>
      <c r="Y35" s="163" t="str">
        <f t="shared" si="2"/>
        <v/>
      </c>
      <c r="Z35" s="164" t="str">
        <f t="shared" si="11"/>
        <v/>
      </c>
      <c r="AA35" s="163" t="str">
        <f t="shared" si="4"/>
        <v/>
      </c>
      <c r="AB35" s="164" t="str">
        <f t="shared" si="15"/>
        <v/>
      </c>
      <c r="AC35" s="165" t="str">
        <f t="shared" ref="AC35:AC36" si="16">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66"/>
      <c r="AE35" s="168"/>
      <c r="AF35" s="169"/>
      <c r="AG35" s="177"/>
      <c r="AH35" s="177"/>
      <c r="AI35" s="168"/>
      <c r="AJ35" s="169"/>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8" hidden="1" customHeight="1" x14ac:dyDescent="0.3">
      <c r="A36" s="281"/>
      <c r="B36" s="282"/>
      <c r="C36" s="6"/>
      <c r="D36" s="282"/>
      <c r="E36" s="283"/>
      <c r="F36" s="282"/>
      <c r="G36" s="284"/>
      <c r="H36" s="285"/>
      <c r="I36" s="286"/>
      <c r="J36" s="289"/>
      <c r="K36" s="286">
        <f t="shared" si="9"/>
        <v>0</v>
      </c>
      <c r="L36" s="285"/>
      <c r="M36" s="286"/>
      <c r="N36" s="292"/>
      <c r="O36" s="6">
        <v>6</v>
      </c>
      <c r="P36" s="173"/>
      <c r="Q36" s="167" t="str">
        <f t="shared" si="13"/>
        <v/>
      </c>
      <c r="R36" s="160"/>
      <c r="S36" s="160"/>
      <c r="T36" s="161" t="str">
        <f t="shared" si="10"/>
        <v/>
      </c>
      <c r="U36" s="160"/>
      <c r="V36" s="160"/>
      <c r="W36" s="160"/>
      <c r="X36" s="162" t="str">
        <f t="shared" si="14"/>
        <v/>
      </c>
      <c r="Y36" s="163" t="str">
        <f t="shared" si="2"/>
        <v/>
      </c>
      <c r="Z36" s="164" t="str">
        <f t="shared" si="11"/>
        <v/>
      </c>
      <c r="AA36" s="163" t="str">
        <f t="shared" si="4"/>
        <v/>
      </c>
      <c r="AB36" s="164" t="str">
        <f t="shared" si="15"/>
        <v/>
      </c>
      <c r="AC36" s="165" t="str">
        <f t="shared" si="16"/>
        <v/>
      </c>
      <c r="AD36" s="166"/>
      <c r="AE36" s="168"/>
      <c r="AF36" s="169"/>
      <c r="AG36" s="177"/>
      <c r="AH36" s="177"/>
      <c r="AI36" s="168"/>
      <c r="AJ36" s="169"/>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8" hidden="1" customHeight="1" x14ac:dyDescent="0.3">
      <c r="A37" s="231">
        <v>4</v>
      </c>
      <c r="B37" s="233"/>
      <c r="C37" s="233"/>
      <c r="D37" s="233"/>
      <c r="E37" s="293"/>
      <c r="F37" s="233"/>
      <c r="G37" s="264"/>
      <c r="H37" s="229" t="str">
        <f>IF(G37&lt;=0,"",IF(G37&lt;=2,"Muy Baja",IF(G37&lt;=24,"Baja",IF(G37&lt;=500,"Media",IF(G37&lt;=5000,"Alta","Muy Alta")))))</f>
        <v/>
      </c>
      <c r="I37" s="241" t="str">
        <f>IF(H37="","",IF(H37="Muy Baja",0.2,IF(H37="Baja",0.4,IF(H37="Media",0.6,IF(H37="Alta",0.8,IF(H37="Muy Alta",1,))))))</f>
        <v/>
      </c>
      <c r="J37" s="287"/>
      <c r="K37" s="241">
        <f>IF(NOT(ISERROR(MATCH(J37,'Tabla Impacto'!$B$221:$B$223,0))),'Tabla Impacto'!$F$223&amp;"Por favor no seleccionar los criterios de impacto(Afectación Económica o presupuestal y Pérdida Reputacional)",J37)</f>
        <v>0</v>
      </c>
      <c r="L37" s="229" t="str">
        <f>IF(OR(K37='Tabla Impacto'!$C$11,K37='Tabla Impacto'!$D$11),"Leve",IF(OR(K37='Tabla Impacto'!$C$12,K37='Tabla Impacto'!$D$12),"Menor",IF(OR(K37='Tabla Impacto'!$C$13,K37='Tabla Impacto'!$D$13),"Moderado",IF(OR(K37='Tabla Impacto'!$C$14,K37='Tabla Impacto'!$D$14),"Mayor",IF(OR(K37='Tabla Impacto'!$C$15,K37='Tabla Impacto'!$D$15),"Catastrófico","")))))</f>
        <v/>
      </c>
      <c r="M37" s="241" t="str">
        <f>IF(L37="","",IF(L37="Leve",0.2,IF(L37="Menor",0.4,IF(L37="Moderado",0.6,IF(L37="Mayor",0.8,IF(L37="Catastrófico",1,))))))</f>
        <v/>
      </c>
      <c r="N37" s="239"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6">
        <v>1</v>
      </c>
      <c r="P37" s="173"/>
      <c r="Q37" s="167" t="str">
        <f>IF(OR(R37="Preventivo",R37="Detectivo"),"Probabilidad",IF(R37="Correctivo","Impacto",""))</f>
        <v/>
      </c>
      <c r="R37" s="160"/>
      <c r="S37" s="160"/>
      <c r="T37" s="161" t="str">
        <f>IF(AND(R37="Preventivo",S37="Automático"),"50%",IF(AND(R37="Preventivo",S37="Manual"),"40%",IF(AND(R37="Detectivo",S37="Automático"),"40%",IF(AND(R37="Detectivo",S37="Manual"),"30%",IF(AND(R37="Correctivo",S37="Automático"),"35%",IF(AND(R37="Correctivo",S37="Manual"),"25%",""))))))</f>
        <v/>
      </c>
      <c r="U37" s="160"/>
      <c r="V37" s="160"/>
      <c r="W37" s="160"/>
      <c r="X37" s="162" t="str">
        <f>IFERROR(IF(Q37="Probabilidad",(I37-(+I37*T37)),IF(Q37="Impacto",I37,"")),"")</f>
        <v/>
      </c>
      <c r="Y37" s="163" t="str">
        <f>IFERROR(IF(X37="","",IF(X37&lt;=0.2,"Muy Baja",IF(X37&lt;=0.4,"Baja",IF(X37&lt;=0.6,"Media",IF(X37&lt;=0.8,"Alta","Muy Alta"))))),"")</f>
        <v/>
      </c>
      <c r="Z37" s="164" t="str">
        <f>+X37</f>
        <v/>
      </c>
      <c r="AA37" s="163" t="str">
        <f>IFERROR(IF(AB37="","",IF(AB37&lt;=0.2,"Leve",IF(AB37&lt;=0.4,"Menor",IF(AB37&lt;=0.6,"Moderado",IF(AB37&lt;=0.8,"Mayor","Catastrófico"))))),"")</f>
        <v/>
      </c>
      <c r="AB37" s="164" t="str">
        <f>IFERROR(IF(Q37="Impacto",(M37-(+M37*T37)),IF(Q37="Probabilidad",M37,"")),"")</f>
        <v/>
      </c>
      <c r="AC37" s="165"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6"/>
      <c r="AE37" s="168"/>
      <c r="AF37" s="169"/>
      <c r="AG37" s="177"/>
      <c r="AH37" s="177"/>
      <c r="AI37" s="168"/>
      <c r="AJ37" s="169"/>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8" hidden="1" customHeight="1" x14ac:dyDescent="0.3">
      <c r="A38" s="232"/>
      <c r="B38" s="234"/>
      <c r="C38" s="234"/>
      <c r="D38" s="234"/>
      <c r="E38" s="294"/>
      <c r="F38" s="234"/>
      <c r="G38" s="265"/>
      <c r="H38" s="230"/>
      <c r="I38" s="242"/>
      <c r="J38" s="288"/>
      <c r="K38" s="242">
        <f t="shared" ref="K38:K42" si="17">IF(NOT(ISERROR(MATCH(J38,_xlfn.ANCHORARRAY(E49),0))),I51&amp;"Por favor no seleccionar los criterios de impacto",J38)</f>
        <v>0</v>
      </c>
      <c r="L38" s="230"/>
      <c r="M38" s="242"/>
      <c r="N38" s="240"/>
      <c r="O38" s="6">
        <v>2</v>
      </c>
      <c r="P38" s="173"/>
      <c r="Q38" s="167" t="str">
        <f>IF(OR(R38="Preventivo",R38="Detectivo"),"Probabilidad",IF(R38="Correctivo","Impacto",""))</f>
        <v/>
      </c>
      <c r="R38" s="160"/>
      <c r="S38" s="160"/>
      <c r="T38" s="161" t="str">
        <f t="shared" ref="T38:T42" si="18">IF(AND(R38="Preventivo",S38="Automático"),"50%",IF(AND(R38="Preventivo",S38="Manual"),"40%",IF(AND(R38="Detectivo",S38="Automático"),"40%",IF(AND(R38="Detectivo",S38="Manual"),"30%",IF(AND(R38="Correctivo",S38="Automático"),"35%",IF(AND(R38="Correctivo",S38="Manual"),"25%",""))))))</f>
        <v/>
      </c>
      <c r="U38" s="160"/>
      <c r="V38" s="160"/>
      <c r="W38" s="160"/>
      <c r="X38" s="162" t="str">
        <f>IFERROR(IF(AND(Q37="Probabilidad",Q38="Probabilidad"),(Z37-(+Z37*T38)),IF(Q38="Probabilidad",(I37-(+I37*T38)),IF(Q38="Impacto",Z37,""))),"")</f>
        <v/>
      </c>
      <c r="Y38" s="163" t="str">
        <f t="shared" si="2"/>
        <v/>
      </c>
      <c r="Z38" s="164" t="str">
        <f t="shared" ref="Z38:Z42" si="19">+X38</f>
        <v/>
      </c>
      <c r="AA38" s="163" t="str">
        <f t="shared" si="4"/>
        <v/>
      </c>
      <c r="AB38" s="164" t="str">
        <f>IFERROR(IF(AND(Q37="Impacto",Q38="Impacto"),(AB37-(+AB37*T38)),IF(Q38="Impacto",(M37-(+M37*T38)),IF(Q38="Probabilidad",AB37,""))),"")</f>
        <v/>
      </c>
      <c r="AC38" s="165" t="str">
        <f t="shared" ref="AC38:AC39" si="20">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6"/>
      <c r="AE38" s="168"/>
      <c r="AF38" s="169"/>
      <c r="AG38" s="177"/>
      <c r="AH38" s="177"/>
      <c r="AI38" s="168"/>
      <c r="AJ38" s="169"/>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8" hidden="1" customHeight="1" x14ac:dyDescent="0.3">
      <c r="A39" s="232"/>
      <c r="B39" s="234"/>
      <c r="C39" s="234"/>
      <c r="D39" s="234"/>
      <c r="E39" s="294"/>
      <c r="F39" s="234"/>
      <c r="G39" s="265"/>
      <c r="H39" s="230"/>
      <c r="I39" s="242"/>
      <c r="J39" s="288"/>
      <c r="K39" s="242">
        <f t="shared" si="17"/>
        <v>0</v>
      </c>
      <c r="L39" s="230"/>
      <c r="M39" s="242"/>
      <c r="N39" s="240"/>
      <c r="O39" s="6">
        <v>3</v>
      </c>
      <c r="P39" s="178"/>
      <c r="Q39" s="167" t="str">
        <f>IF(OR(R39="Preventivo",R39="Detectivo"),"Probabilidad",IF(R39="Correctivo","Impacto",""))</f>
        <v/>
      </c>
      <c r="R39" s="160"/>
      <c r="S39" s="160"/>
      <c r="T39" s="161" t="str">
        <f t="shared" si="18"/>
        <v/>
      </c>
      <c r="U39" s="160"/>
      <c r="V39" s="160"/>
      <c r="W39" s="160"/>
      <c r="X39" s="162" t="str">
        <f>IFERROR(IF(AND(Q38="Probabilidad",Q39="Probabilidad"),(Z38-(+Z38*T39)),IF(AND(Q38="Impacto",Q39="Probabilidad"),(Z37-(+Z37*T39)),IF(Q39="Impacto",Z38,""))),"")</f>
        <v/>
      </c>
      <c r="Y39" s="163" t="str">
        <f t="shared" si="2"/>
        <v/>
      </c>
      <c r="Z39" s="164" t="str">
        <f t="shared" si="19"/>
        <v/>
      </c>
      <c r="AA39" s="163" t="str">
        <f t="shared" si="4"/>
        <v/>
      </c>
      <c r="AB39" s="164" t="str">
        <f>IFERROR(IF(AND(Q38="Impacto",Q39="Impacto"),(AB38-(+AB38*T39)),IF(AND(Q38="Probabilidad",Q39="Impacto"),(AB37-(+AB37*T39)),IF(Q39="Probabilidad",AB38,""))),"")</f>
        <v/>
      </c>
      <c r="AC39" s="165" t="str">
        <f t="shared" si="20"/>
        <v/>
      </c>
      <c r="AD39" s="166"/>
      <c r="AE39" s="168"/>
      <c r="AF39" s="169"/>
      <c r="AG39" s="177"/>
      <c r="AH39" s="177"/>
      <c r="AI39" s="168"/>
      <c r="AJ39" s="169"/>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8" hidden="1" customHeight="1" x14ac:dyDescent="0.3">
      <c r="A40" s="232"/>
      <c r="B40" s="234"/>
      <c r="C40" s="234"/>
      <c r="D40" s="234"/>
      <c r="E40" s="294"/>
      <c r="F40" s="234"/>
      <c r="G40" s="265"/>
      <c r="H40" s="230"/>
      <c r="I40" s="242"/>
      <c r="J40" s="288"/>
      <c r="K40" s="242">
        <f t="shared" si="17"/>
        <v>0</v>
      </c>
      <c r="L40" s="230"/>
      <c r="M40" s="242"/>
      <c r="N40" s="240"/>
      <c r="O40" s="6">
        <v>4</v>
      </c>
      <c r="P40" s="173"/>
      <c r="Q40" s="167" t="str">
        <f t="shared" ref="Q40:Q42" si="21">IF(OR(R40="Preventivo",R40="Detectivo"),"Probabilidad",IF(R40="Correctivo","Impacto",""))</f>
        <v/>
      </c>
      <c r="R40" s="160"/>
      <c r="S40" s="160"/>
      <c r="T40" s="161" t="str">
        <f t="shared" si="18"/>
        <v/>
      </c>
      <c r="U40" s="160"/>
      <c r="V40" s="160"/>
      <c r="W40" s="160"/>
      <c r="X40" s="162" t="str">
        <f t="shared" ref="X40:X42" si="22">IFERROR(IF(AND(Q39="Probabilidad",Q40="Probabilidad"),(Z39-(+Z39*T40)),IF(AND(Q39="Impacto",Q40="Probabilidad"),(Z38-(+Z38*T40)),IF(Q40="Impacto",Z39,""))),"")</f>
        <v/>
      </c>
      <c r="Y40" s="163" t="str">
        <f t="shared" si="2"/>
        <v/>
      </c>
      <c r="Z40" s="164" t="str">
        <f t="shared" si="19"/>
        <v/>
      </c>
      <c r="AA40" s="163" t="str">
        <f t="shared" si="4"/>
        <v/>
      </c>
      <c r="AB40" s="164" t="str">
        <f t="shared" ref="AB40:AB42" si="23">IFERROR(IF(AND(Q39="Impacto",Q40="Impacto"),(AB39-(+AB39*T40)),IF(AND(Q39="Probabilidad",Q40="Impacto"),(AB38-(+AB38*T40)),IF(Q40="Probabilidad",AB39,""))),"")</f>
        <v/>
      </c>
      <c r="AC40" s="165"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66"/>
      <c r="AE40" s="168"/>
      <c r="AF40" s="169"/>
      <c r="AG40" s="177"/>
      <c r="AH40" s="177"/>
      <c r="AI40" s="168"/>
      <c r="AJ40" s="169"/>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8" hidden="1" customHeight="1" x14ac:dyDescent="0.3">
      <c r="A41" s="232"/>
      <c r="B41" s="234"/>
      <c r="C41" s="234"/>
      <c r="D41" s="234"/>
      <c r="E41" s="294"/>
      <c r="F41" s="234"/>
      <c r="G41" s="265"/>
      <c r="H41" s="230"/>
      <c r="I41" s="242"/>
      <c r="J41" s="288"/>
      <c r="K41" s="242">
        <f t="shared" si="17"/>
        <v>0</v>
      </c>
      <c r="L41" s="230"/>
      <c r="M41" s="242"/>
      <c r="N41" s="240"/>
      <c r="O41" s="6">
        <v>5</v>
      </c>
      <c r="P41" s="173"/>
      <c r="Q41" s="167" t="str">
        <f t="shared" si="21"/>
        <v/>
      </c>
      <c r="R41" s="160"/>
      <c r="S41" s="160"/>
      <c r="T41" s="161" t="str">
        <f t="shared" si="18"/>
        <v/>
      </c>
      <c r="U41" s="160"/>
      <c r="V41" s="160"/>
      <c r="W41" s="160"/>
      <c r="X41" s="179" t="str">
        <f t="shared" si="22"/>
        <v/>
      </c>
      <c r="Y41" s="163" t="str">
        <f>IFERROR(IF(X41="","",IF(X41&lt;=0.2,"Muy Baja",IF(X41&lt;=0.4,"Baja",IF(X41&lt;=0.6,"Media",IF(X41&lt;=0.8,"Alta","Muy Alta"))))),"")</f>
        <v/>
      </c>
      <c r="Z41" s="164" t="str">
        <f t="shared" si="19"/>
        <v/>
      </c>
      <c r="AA41" s="163" t="str">
        <f t="shared" si="4"/>
        <v/>
      </c>
      <c r="AB41" s="164" t="str">
        <f t="shared" si="23"/>
        <v/>
      </c>
      <c r="AC41" s="165" t="str">
        <f t="shared" ref="AC41:AC42" si="24">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66"/>
      <c r="AE41" s="168"/>
      <c r="AF41" s="169"/>
      <c r="AG41" s="177"/>
      <c r="AH41" s="177"/>
      <c r="AI41" s="168"/>
      <c r="AJ41" s="169"/>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8" hidden="1" customHeight="1" x14ac:dyDescent="0.3">
      <c r="A42" s="281"/>
      <c r="B42" s="282"/>
      <c r="C42" s="282"/>
      <c r="D42" s="282"/>
      <c r="E42" s="295"/>
      <c r="F42" s="282"/>
      <c r="G42" s="284"/>
      <c r="H42" s="285"/>
      <c r="I42" s="286"/>
      <c r="J42" s="289"/>
      <c r="K42" s="286">
        <f t="shared" si="17"/>
        <v>0</v>
      </c>
      <c r="L42" s="285"/>
      <c r="M42" s="286"/>
      <c r="N42" s="292"/>
      <c r="O42" s="6">
        <v>6</v>
      </c>
      <c r="P42" s="173"/>
      <c r="Q42" s="167" t="str">
        <f t="shared" si="21"/>
        <v/>
      </c>
      <c r="R42" s="160"/>
      <c r="S42" s="160"/>
      <c r="T42" s="161" t="str">
        <f t="shared" si="18"/>
        <v/>
      </c>
      <c r="U42" s="160"/>
      <c r="V42" s="160"/>
      <c r="W42" s="160"/>
      <c r="X42" s="162" t="str">
        <f t="shared" si="22"/>
        <v/>
      </c>
      <c r="Y42" s="163" t="str">
        <f t="shared" si="2"/>
        <v/>
      </c>
      <c r="Z42" s="164" t="str">
        <f t="shared" si="19"/>
        <v/>
      </c>
      <c r="AA42" s="163" t="str">
        <f t="shared" si="4"/>
        <v/>
      </c>
      <c r="AB42" s="164" t="str">
        <f t="shared" si="23"/>
        <v/>
      </c>
      <c r="AC42" s="165" t="str">
        <f t="shared" si="24"/>
        <v/>
      </c>
      <c r="AD42" s="166"/>
      <c r="AE42" s="168"/>
      <c r="AF42" s="169"/>
      <c r="AG42" s="177"/>
      <c r="AH42" s="177"/>
      <c r="AI42" s="168"/>
      <c r="AJ42" s="169"/>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8" hidden="1" customHeight="1" x14ac:dyDescent="0.3">
      <c r="A43" s="231">
        <v>5</v>
      </c>
      <c r="B43" s="233"/>
      <c r="C43" s="233"/>
      <c r="D43" s="233"/>
      <c r="E43" s="293"/>
      <c r="F43" s="233"/>
      <c r="G43" s="264"/>
      <c r="H43" s="229" t="str">
        <f>IF(G43&lt;=0,"",IF(G43&lt;=2,"Muy Baja",IF(G43&lt;=24,"Baja",IF(G43&lt;=500,"Media",IF(G43&lt;=5000,"Alta","Muy Alta")))))</f>
        <v/>
      </c>
      <c r="I43" s="241" t="str">
        <f>IF(H43="","",IF(H43="Muy Baja",0.2,IF(H43="Baja",0.4,IF(H43="Media",0.6,IF(H43="Alta",0.8,IF(H43="Muy Alta",1,))))))</f>
        <v/>
      </c>
      <c r="J43" s="287"/>
      <c r="K43" s="241">
        <f>IF(NOT(ISERROR(MATCH(J43,'Tabla Impacto'!$B$221:$B$223,0))),'Tabla Impacto'!$F$223&amp;"Por favor no seleccionar los criterios de impacto(Afectación Económica o presupuestal y Pérdida Reputacional)",J43)</f>
        <v>0</v>
      </c>
      <c r="L43" s="229" t="str">
        <f>IF(OR(K43='Tabla Impacto'!$C$11,K43='Tabla Impacto'!$D$11),"Leve",IF(OR(K43='Tabla Impacto'!$C$12,K43='Tabla Impacto'!$D$12),"Menor",IF(OR(K43='Tabla Impacto'!$C$13,K43='Tabla Impacto'!$D$13),"Moderado",IF(OR(K43='Tabla Impacto'!$C$14,K43='Tabla Impacto'!$D$14),"Mayor",IF(OR(K43='Tabla Impacto'!$C$15,K43='Tabla Impacto'!$D$15),"Catastrófico","")))))</f>
        <v/>
      </c>
      <c r="M43" s="241" t="str">
        <f>IF(L43="","",IF(L43="Leve",0.2,IF(L43="Menor",0.4,IF(L43="Moderado",0.6,IF(L43="Mayor",0.8,IF(L43="Catastrófico",1,))))))</f>
        <v/>
      </c>
      <c r="N43" s="239"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6">
        <v>1</v>
      </c>
      <c r="P43" s="173"/>
      <c r="Q43" s="167" t="str">
        <f>IF(OR(R43="Preventivo",R43="Detectivo"),"Probabilidad",IF(R43="Correctivo","Impacto",""))</f>
        <v/>
      </c>
      <c r="R43" s="160"/>
      <c r="S43" s="160"/>
      <c r="T43" s="161" t="str">
        <f>IF(AND(R43="Preventivo",S43="Automático"),"50%",IF(AND(R43="Preventivo",S43="Manual"),"40%",IF(AND(R43="Detectivo",S43="Automático"),"40%",IF(AND(R43="Detectivo",S43="Manual"),"30%",IF(AND(R43="Correctivo",S43="Automático"),"35%",IF(AND(R43="Correctivo",S43="Manual"),"25%",""))))))</f>
        <v/>
      </c>
      <c r="U43" s="160"/>
      <c r="V43" s="160"/>
      <c r="W43" s="160"/>
      <c r="X43" s="162" t="str">
        <f>IFERROR(IF(Q43="Probabilidad",(I43-(+I43*T43)),IF(Q43="Impacto",I43,"")),"")</f>
        <v/>
      </c>
      <c r="Y43" s="163" t="str">
        <f>IFERROR(IF(X43="","",IF(X43&lt;=0.2,"Muy Baja",IF(X43&lt;=0.4,"Baja",IF(X43&lt;=0.6,"Media",IF(X43&lt;=0.8,"Alta","Muy Alta"))))),"")</f>
        <v/>
      </c>
      <c r="Z43" s="164" t="str">
        <f>+X43</f>
        <v/>
      </c>
      <c r="AA43" s="163" t="str">
        <f>IFERROR(IF(AB43="","",IF(AB43&lt;=0.2,"Leve",IF(AB43&lt;=0.4,"Menor",IF(AB43&lt;=0.6,"Moderado",IF(AB43&lt;=0.8,"Mayor","Catastrófico"))))),"")</f>
        <v/>
      </c>
      <c r="AB43" s="164" t="str">
        <f>IFERROR(IF(Q43="Impacto",(M43-(+M43*T43)),IF(Q43="Probabilidad",M43,"")),"")</f>
        <v/>
      </c>
      <c r="AC43" s="165"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66"/>
      <c r="AE43" s="168"/>
      <c r="AF43" s="169"/>
      <c r="AG43" s="177"/>
      <c r="AH43" s="177"/>
      <c r="AI43" s="168"/>
      <c r="AJ43" s="169"/>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8" hidden="1" customHeight="1" x14ac:dyDescent="0.3">
      <c r="A44" s="232"/>
      <c r="B44" s="234"/>
      <c r="C44" s="234"/>
      <c r="D44" s="234"/>
      <c r="E44" s="294"/>
      <c r="F44" s="234"/>
      <c r="G44" s="265"/>
      <c r="H44" s="230"/>
      <c r="I44" s="242"/>
      <c r="J44" s="288"/>
      <c r="K44" s="242">
        <f t="shared" ref="K44:K48" si="25">IF(NOT(ISERROR(MATCH(J44,_xlfn.ANCHORARRAY(E55),0))),I57&amp;"Por favor no seleccionar los criterios de impacto",J44)</f>
        <v>0</v>
      </c>
      <c r="L44" s="230"/>
      <c r="M44" s="242"/>
      <c r="N44" s="240"/>
      <c r="O44" s="6">
        <v>2</v>
      </c>
      <c r="P44" s="173"/>
      <c r="Q44" s="167" t="str">
        <f>IF(OR(R44="Preventivo",R44="Detectivo"),"Probabilidad",IF(R44="Correctivo","Impacto",""))</f>
        <v/>
      </c>
      <c r="R44" s="160"/>
      <c r="S44" s="160"/>
      <c r="T44" s="161" t="str">
        <f t="shared" ref="T44:T48" si="26">IF(AND(R44="Preventivo",S44="Automático"),"50%",IF(AND(R44="Preventivo",S44="Manual"),"40%",IF(AND(R44="Detectivo",S44="Automático"),"40%",IF(AND(R44="Detectivo",S44="Manual"),"30%",IF(AND(R44="Correctivo",S44="Automático"),"35%",IF(AND(R44="Correctivo",S44="Manual"),"25%",""))))))</f>
        <v/>
      </c>
      <c r="U44" s="160"/>
      <c r="V44" s="160"/>
      <c r="W44" s="160"/>
      <c r="X44" s="162" t="str">
        <f>IFERROR(IF(AND(Q43="Probabilidad",Q44="Probabilidad"),(Z43-(+Z43*T44)),IF(Q44="Probabilidad",(I43-(+I43*T44)),IF(Q44="Impacto",Z43,""))),"")</f>
        <v/>
      </c>
      <c r="Y44" s="163" t="str">
        <f t="shared" si="2"/>
        <v/>
      </c>
      <c r="Z44" s="164" t="str">
        <f t="shared" ref="Z44:Z48" si="27">+X44</f>
        <v/>
      </c>
      <c r="AA44" s="163" t="str">
        <f t="shared" si="4"/>
        <v/>
      </c>
      <c r="AB44" s="164" t="str">
        <f>IFERROR(IF(AND(Q43="Impacto",Q44="Impacto"),(AB43-(+AB43*T44)),IF(Q44="Impacto",(M43-(+M43*T44)),IF(Q44="Probabilidad",AB43,""))),"")</f>
        <v/>
      </c>
      <c r="AC44" s="165" t="str">
        <f t="shared" ref="AC44:AC45" si="2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6"/>
      <c r="AE44" s="168"/>
      <c r="AF44" s="169"/>
      <c r="AG44" s="177"/>
      <c r="AH44" s="177"/>
      <c r="AI44" s="168"/>
      <c r="AJ44" s="169"/>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8" hidden="1" customHeight="1" x14ac:dyDescent="0.3">
      <c r="A45" s="232"/>
      <c r="B45" s="234"/>
      <c r="C45" s="234"/>
      <c r="D45" s="234"/>
      <c r="E45" s="294"/>
      <c r="F45" s="234"/>
      <c r="G45" s="265"/>
      <c r="H45" s="230"/>
      <c r="I45" s="242"/>
      <c r="J45" s="288"/>
      <c r="K45" s="242">
        <f t="shared" si="25"/>
        <v>0</v>
      </c>
      <c r="L45" s="230"/>
      <c r="M45" s="242"/>
      <c r="N45" s="240"/>
      <c r="O45" s="6">
        <v>3</v>
      </c>
      <c r="P45" s="178"/>
      <c r="Q45" s="167" t="str">
        <f>IF(OR(R45="Preventivo",R45="Detectivo"),"Probabilidad",IF(R45="Correctivo","Impacto",""))</f>
        <v/>
      </c>
      <c r="R45" s="160"/>
      <c r="S45" s="160"/>
      <c r="T45" s="161" t="str">
        <f t="shared" si="26"/>
        <v/>
      </c>
      <c r="U45" s="160"/>
      <c r="V45" s="160"/>
      <c r="W45" s="160"/>
      <c r="X45" s="162" t="str">
        <f>IFERROR(IF(AND(Q44="Probabilidad",Q45="Probabilidad"),(Z44-(+Z44*T45)),IF(AND(Q44="Impacto",Q45="Probabilidad"),(Z43-(+Z43*T45)),IF(Q45="Impacto",Z44,""))),"")</f>
        <v/>
      </c>
      <c r="Y45" s="163" t="str">
        <f t="shared" si="2"/>
        <v/>
      </c>
      <c r="Z45" s="164" t="str">
        <f t="shared" si="27"/>
        <v/>
      </c>
      <c r="AA45" s="163" t="str">
        <f t="shared" si="4"/>
        <v/>
      </c>
      <c r="AB45" s="164" t="str">
        <f>IFERROR(IF(AND(Q44="Impacto",Q45="Impacto"),(AB44-(+AB44*T45)),IF(AND(Q44="Probabilidad",Q45="Impacto"),(AB43-(+AB43*T45)),IF(Q45="Probabilidad",AB44,""))),"")</f>
        <v/>
      </c>
      <c r="AC45" s="165" t="str">
        <f t="shared" si="28"/>
        <v/>
      </c>
      <c r="AD45" s="166"/>
      <c r="AE45" s="168"/>
      <c r="AF45" s="169"/>
      <c r="AG45" s="177"/>
      <c r="AH45" s="177"/>
      <c r="AI45" s="168"/>
      <c r="AJ45" s="169"/>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8" hidden="1" customHeight="1" x14ac:dyDescent="0.3">
      <c r="A46" s="232"/>
      <c r="B46" s="234"/>
      <c r="C46" s="234"/>
      <c r="D46" s="234"/>
      <c r="E46" s="294"/>
      <c r="F46" s="234"/>
      <c r="G46" s="265"/>
      <c r="H46" s="230"/>
      <c r="I46" s="242"/>
      <c r="J46" s="288"/>
      <c r="K46" s="242">
        <f t="shared" si="25"/>
        <v>0</v>
      </c>
      <c r="L46" s="230"/>
      <c r="M46" s="242"/>
      <c r="N46" s="240"/>
      <c r="O46" s="6">
        <v>4</v>
      </c>
      <c r="P46" s="173"/>
      <c r="Q46" s="167" t="str">
        <f t="shared" ref="Q46:Q48" si="29">IF(OR(R46="Preventivo",R46="Detectivo"),"Probabilidad",IF(R46="Correctivo","Impacto",""))</f>
        <v/>
      </c>
      <c r="R46" s="160"/>
      <c r="S46" s="160"/>
      <c r="T46" s="161" t="str">
        <f t="shared" si="26"/>
        <v/>
      </c>
      <c r="U46" s="160"/>
      <c r="V46" s="160"/>
      <c r="W46" s="160"/>
      <c r="X46" s="162" t="str">
        <f t="shared" ref="X46:X48" si="30">IFERROR(IF(AND(Q45="Probabilidad",Q46="Probabilidad"),(Z45-(+Z45*T46)),IF(AND(Q45="Impacto",Q46="Probabilidad"),(Z44-(+Z44*T46)),IF(Q46="Impacto",Z45,""))),"")</f>
        <v/>
      </c>
      <c r="Y46" s="163" t="str">
        <f t="shared" si="2"/>
        <v/>
      </c>
      <c r="Z46" s="164" t="str">
        <f t="shared" si="27"/>
        <v/>
      </c>
      <c r="AA46" s="163" t="str">
        <f t="shared" si="4"/>
        <v/>
      </c>
      <c r="AB46" s="164" t="str">
        <f t="shared" ref="AB46:AB48" si="31">IFERROR(IF(AND(Q45="Impacto",Q46="Impacto"),(AB45-(+AB45*T46)),IF(AND(Q45="Probabilidad",Q46="Impacto"),(AB44-(+AB44*T46)),IF(Q46="Probabilidad",AB45,""))),"")</f>
        <v/>
      </c>
      <c r="AC46" s="165"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66"/>
      <c r="AE46" s="168"/>
      <c r="AF46" s="169"/>
      <c r="AG46" s="177"/>
      <c r="AH46" s="177"/>
      <c r="AI46" s="168"/>
      <c r="AJ46" s="169"/>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8" hidden="1" customHeight="1" x14ac:dyDescent="0.3">
      <c r="A47" s="232"/>
      <c r="B47" s="234"/>
      <c r="C47" s="234"/>
      <c r="D47" s="234"/>
      <c r="E47" s="294"/>
      <c r="F47" s="234"/>
      <c r="G47" s="265"/>
      <c r="H47" s="230"/>
      <c r="I47" s="242"/>
      <c r="J47" s="288"/>
      <c r="K47" s="242">
        <f t="shared" si="25"/>
        <v>0</v>
      </c>
      <c r="L47" s="230"/>
      <c r="M47" s="242"/>
      <c r="N47" s="240"/>
      <c r="O47" s="6">
        <v>5</v>
      </c>
      <c r="P47" s="173"/>
      <c r="Q47" s="167" t="str">
        <f t="shared" si="29"/>
        <v/>
      </c>
      <c r="R47" s="160"/>
      <c r="S47" s="160"/>
      <c r="T47" s="161" t="str">
        <f t="shared" si="26"/>
        <v/>
      </c>
      <c r="U47" s="160"/>
      <c r="V47" s="160"/>
      <c r="W47" s="160"/>
      <c r="X47" s="162" t="str">
        <f t="shared" si="30"/>
        <v/>
      </c>
      <c r="Y47" s="163" t="str">
        <f t="shared" si="2"/>
        <v/>
      </c>
      <c r="Z47" s="164" t="str">
        <f t="shared" si="27"/>
        <v/>
      </c>
      <c r="AA47" s="163" t="str">
        <f t="shared" si="4"/>
        <v/>
      </c>
      <c r="AB47" s="164" t="str">
        <f t="shared" si="31"/>
        <v/>
      </c>
      <c r="AC47" s="165" t="str">
        <f t="shared" ref="AC47:AC48" si="3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66"/>
      <c r="AE47" s="168"/>
      <c r="AF47" s="169"/>
      <c r="AG47" s="177"/>
      <c r="AH47" s="177"/>
      <c r="AI47" s="168"/>
      <c r="AJ47" s="169"/>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8" hidden="1" customHeight="1" x14ac:dyDescent="0.3">
      <c r="A48" s="281"/>
      <c r="B48" s="282"/>
      <c r="C48" s="282"/>
      <c r="D48" s="282"/>
      <c r="E48" s="295"/>
      <c r="F48" s="282"/>
      <c r="G48" s="284"/>
      <c r="H48" s="285"/>
      <c r="I48" s="286"/>
      <c r="J48" s="289"/>
      <c r="K48" s="286">
        <f t="shared" si="25"/>
        <v>0</v>
      </c>
      <c r="L48" s="285"/>
      <c r="M48" s="286"/>
      <c r="N48" s="292"/>
      <c r="O48" s="6">
        <v>6</v>
      </c>
      <c r="P48" s="173"/>
      <c r="Q48" s="167" t="str">
        <f t="shared" si="29"/>
        <v/>
      </c>
      <c r="R48" s="160"/>
      <c r="S48" s="160"/>
      <c r="T48" s="161" t="str">
        <f t="shared" si="26"/>
        <v/>
      </c>
      <c r="U48" s="160"/>
      <c r="V48" s="160"/>
      <c r="W48" s="160"/>
      <c r="X48" s="162" t="str">
        <f t="shared" si="30"/>
        <v/>
      </c>
      <c r="Y48" s="163" t="str">
        <f t="shared" si="2"/>
        <v/>
      </c>
      <c r="Z48" s="164" t="str">
        <f t="shared" si="27"/>
        <v/>
      </c>
      <c r="AA48" s="163" t="str">
        <f t="shared" si="4"/>
        <v/>
      </c>
      <c r="AB48" s="164" t="str">
        <f t="shared" si="31"/>
        <v/>
      </c>
      <c r="AC48" s="165" t="str">
        <f t="shared" si="32"/>
        <v/>
      </c>
      <c r="AD48" s="166"/>
      <c r="AE48" s="168"/>
      <c r="AF48" s="169"/>
      <c r="AG48" s="177"/>
      <c r="AH48" s="177"/>
      <c r="AI48" s="168"/>
      <c r="AJ48" s="169"/>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8" hidden="1" customHeight="1" x14ac:dyDescent="0.3">
      <c r="A49" s="231">
        <v>6</v>
      </c>
      <c r="B49" s="233"/>
      <c r="C49" s="233"/>
      <c r="D49" s="233"/>
      <c r="E49" s="293"/>
      <c r="F49" s="233"/>
      <c r="G49" s="264"/>
      <c r="H49" s="229" t="str">
        <f>IF(G49&lt;=0,"",IF(G49&lt;=2,"Muy Baja",IF(G49&lt;=24,"Baja",IF(G49&lt;=500,"Media",IF(G49&lt;=5000,"Alta","Muy Alta")))))</f>
        <v/>
      </c>
      <c r="I49" s="241" t="str">
        <f>IF(H49="","",IF(H49="Muy Baja",0.2,IF(H49="Baja",0.4,IF(H49="Media",0.6,IF(H49="Alta",0.8,IF(H49="Muy Alta",1,))))))</f>
        <v/>
      </c>
      <c r="J49" s="287"/>
      <c r="K49" s="241">
        <f>IF(NOT(ISERROR(MATCH(J49,'Tabla Impacto'!$B$221:$B$223,0))),'Tabla Impacto'!$F$223&amp;"Por favor no seleccionar los criterios de impacto(Afectación Económica o presupuestal y Pérdida Reputacional)",J49)</f>
        <v>0</v>
      </c>
      <c r="L49" s="229" t="str">
        <f>IF(OR(K49='Tabla Impacto'!$C$11,K49='Tabla Impacto'!$D$11),"Leve",IF(OR(K49='Tabla Impacto'!$C$12,K49='Tabla Impacto'!$D$12),"Menor",IF(OR(K49='Tabla Impacto'!$C$13,K49='Tabla Impacto'!$D$13),"Moderado",IF(OR(K49='Tabla Impacto'!$C$14,K49='Tabla Impacto'!$D$14),"Mayor",IF(OR(K49='Tabla Impacto'!$C$15,K49='Tabla Impacto'!$D$15),"Catastrófico","")))))</f>
        <v/>
      </c>
      <c r="M49" s="241" t="str">
        <f>IF(L49="","",IF(L49="Leve",0.2,IF(L49="Menor",0.4,IF(L49="Moderado",0.6,IF(L49="Mayor",0.8,IF(L49="Catastrófico",1,))))))</f>
        <v/>
      </c>
      <c r="N49" s="239"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6">
        <v>1</v>
      </c>
      <c r="P49" s="173"/>
      <c r="Q49" s="167" t="str">
        <f>IF(OR(R49="Preventivo",R49="Detectivo"),"Probabilidad",IF(R49="Correctivo","Impacto",""))</f>
        <v/>
      </c>
      <c r="R49" s="160"/>
      <c r="S49" s="160"/>
      <c r="T49" s="161" t="str">
        <f>IF(AND(R49="Preventivo",S49="Automático"),"50%",IF(AND(R49="Preventivo",S49="Manual"),"40%",IF(AND(R49="Detectivo",S49="Automático"),"40%",IF(AND(R49="Detectivo",S49="Manual"),"30%",IF(AND(R49="Correctivo",S49="Automático"),"35%",IF(AND(R49="Correctivo",S49="Manual"),"25%",""))))))</f>
        <v/>
      </c>
      <c r="U49" s="160"/>
      <c r="V49" s="160"/>
      <c r="W49" s="160"/>
      <c r="X49" s="162" t="str">
        <f>IFERROR(IF(Q49="Probabilidad",(I49-(+I49*T49)),IF(Q49="Impacto",I49,"")),"")</f>
        <v/>
      </c>
      <c r="Y49" s="163" t="str">
        <f>IFERROR(IF(X49="","",IF(X49&lt;=0.2,"Muy Baja",IF(X49&lt;=0.4,"Baja",IF(X49&lt;=0.6,"Media",IF(X49&lt;=0.8,"Alta","Muy Alta"))))),"")</f>
        <v/>
      </c>
      <c r="Z49" s="164" t="str">
        <f>+X49</f>
        <v/>
      </c>
      <c r="AA49" s="163" t="str">
        <f>IFERROR(IF(AB49="","",IF(AB49&lt;=0.2,"Leve",IF(AB49&lt;=0.4,"Menor",IF(AB49&lt;=0.6,"Moderado",IF(AB49&lt;=0.8,"Mayor","Catastrófico"))))),"")</f>
        <v/>
      </c>
      <c r="AB49" s="164" t="str">
        <f>IFERROR(IF(Q49="Impacto",(M49-(+M49*T49)),IF(Q49="Probabilidad",M49,"")),"")</f>
        <v/>
      </c>
      <c r="AC49" s="165"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68"/>
      <c r="AF49" s="169"/>
      <c r="AG49" s="177"/>
      <c r="AH49" s="177"/>
      <c r="AI49" s="168"/>
      <c r="AJ49" s="169"/>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8" hidden="1" customHeight="1" x14ac:dyDescent="0.3">
      <c r="A50" s="232"/>
      <c r="B50" s="234"/>
      <c r="C50" s="234"/>
      <c r="D50" s="234"/>
      <c r="E50" s="294"/>
      <c r="F50" s="234"/>
      <c r="G50" s="265"/>
      <c r="H50" s="230"/>
      <c r="I50" s="242"/>
      <c r="J50" s="288"/>
      <c r="K50" s="242">
        <f t="shared" ref="K50:K54" si="33">IF(NOT(ISERROR(MATCH(J50,_xlfn.ANCHORARRAY(E61),0))),I63&amp;"Por favor no seleccionar los criterios de impacto",J50)</f>
        <v>0</v>
      </c>
      <c r="L50" s="230"/>
      <c r="M50" s="242"/>
      <c r="N50" s="240"/>
      <c r="O50" s="6">
        <v>2</v>
      </c>
      <c r="P50" s="173"/>
      <c r="Q50" s="167" t="str">
        <f>IF(OR(R50="Preventivo",R50="Detectivo"),"Probabilidad",IF(R50="Correctivo","Impacto",""))</f>
        <v/>
      </c>
      <c r="R50" s="160"/>
      <c r="S50" s="160"/>
      <c r="T50" s="161" t="str">
        <f t="shared" ref="T50:T54" si="34">IF(AND(R50="Preventivo",S50="Automático"),"50%",IF(AND(R50="Preventivo",S50="Manual"),"40%",IF(AND(R50="Detectivo",S50="Automático"),"40%",IF(AND(R50="Detectivo",S50="Manual"),"30%",IF(AND(R50="Correctivo",S50="Automático"),"35%",IF(AND(R50="Correctivo",S50="Manual"),"25%",""))))))</f>
        <v/>
      </c>
      <c r="U50" s="160"/>
      <c r="V50" s="160"/>
      <c r="W50" s="160"/>
      <c r="X50" s="162" t="str">
        <f>IFERROR(IF(AND(Q49="Probabilidad",Q50="Probabilidad"),(Z49-(+Z49*T50)),IF(Q50="Probabilidad",(I49-(+I49*T50)),IF(Q50="Impacto",Z49,""))),"")</f>
        <v/>
      </c>
      <c r="Y50" s="163" t="str">
        <f t="shared" si="2"/>
        <v/>
      </c>
      <c r="Z50" s="164" t="str">
        <f t="shared" ref="Z50:Z54" si="35">+X50</f>
        <v/>
      </c>
      <c r="AA50" s="163" t="str">
        <f t="shared" si="4"/>
        <v/>
      </c>
      <c r="AB50" s="164" t="str">
        <f>IFERROR(IF(AND(Q49="Impacto",Q50="Impacto"),(AB49-(+AB49*T50)),IF(Q50="Impacto",(M49-(+M49*T50)),IF(Q50="Probabilidad",AB49,""))),"")</f>
        <v/>
      </c>
      <c r="AC50" s="165" t="str">
        <f t="shared" ref="AC50:AC51" si="3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6"/>
      <c r="AE50" s="168"/>
      <c r="AF50" s="169"/>
      <c r="AG50" s="177"/>
      <c r="AH50" s="177"/>
      <c r="AI50" s="168"/>
      <c r="AJ50" s="169"/>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8" hidden="1" customHeight="1" x14ac:dyDescent="0.3">
      <c r="A51" s="232"/>
      <c r="B51" s="234"/>
      <c r="C51" s="234"/>
      <c r="D51" s="234"/>
      <c r="E51" s="294"/>
      <c r="F51" s="234"/>
      <c r="G51" s="265"/>
      <c r="H51" s="230"/>
      <c r="I51" s="242"/>
      <c r="J51" s="288"/>
      <c r="K51" s="242">
        <f t="shared" si="33"/>
        <v>0</v>
      </c>
      <c r="L51" s="230"/>
      <c r="M51" s="242"/>
      <c r="N51" s="240"/>
      <c r="O51" s="6">
        <v>3</v>
      </c>
      <c r="P51" s="178"/>
      <c r="Q51" s="167" t="str">
        <f>IF(OR(R51="Preventivo",R51="Detectivo"),"Probabilidad",IF(R51="Correctivo","Impacto",""))</f>
        <v/>
      </c>
      <c r="R51" s="160"/>
      <c r="S51" s="160"/>
      <c r="T51" s="161" t="str">
        <f t="shared" si="34"/>
        <v/>
      </c>
      <c r="U51" s="160"/>
      <c r="V51" s="160"/>
      <c r="W51" s="160"/>
      <c r="X51" s="162" t="str">
        <f>IFERROR(IF(AND(Q50="Probabilidad",Q51="Probabilidad"),(Z50-(+Z50*T51)),IF(AND(Q50="Impacto",Q51="Probabilidad"),(Z49-(+Z49*T51)),IF(Q51="Impacto",Z50,""))),"")</f>
        <v/>
      </c>
      <c r="Y51" s="163" t="str">
        <f t="shared" si="2"/>
        <v/>
      </c>
      <c r="Z51" s="164" t="str">
        <f t="shared" si="35"/>
        <v/>
      </c>
      <c r="AA51" s="163" t="str">
        <f t="shared" si="4"/>
        <v/>
      </c>
      <c r="AB51" s="164" t="str">
        <f>IFERROR(IF(AND(Q50="Impacto",Q51="Impacto"),(AB50-(+AB50*T51)),IF(AND(Q50="Probabilidad",Q51="Impacto"),(AB49-(+AB49*T51)),IF(Q51="Probabilidad",AB50,""))),"")</f>
        <v/>
      </c>
      <c r="AC51" s="165" t="str">
        <f t="shared" si="36"/>
        <v/>
      </c>
      <c r="AD51" s="166"/>
      <c r="AE51" s="168"/>
      <c r="AF51" s="169"/>
      <c r="AG51" s="177"/>
      <c r="AH51" s="177"/>
      <c r="AI51" s="168"/>
      <c r="AJ51" s="169"/>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8" hidden="1" customHeight="1" x14ac:dyDescent="0.3">
      <c r="A52" s="232"/>
      <c r="B52" s="234"/>
      <c r="C52" s="234"/>
      <c r="D52" s="234"/>
      <c r="E52" s="294"/>
      <c r="F52" s="234"/>
      <c r="G52" s="265"/>
      <c r="H52" s="230"/>
      <c r="I52" s="242"/>
      <c r="J52" s="288"/>
      <c r="K52" s="242">
        <f t="shared" si="33"/>
        <v>0</v>
      </c>
      <c r="L52" s="230"/>
      <c r="M52" s="242"/>
      <c r="N52" s="240"/>
      <c r="O52" s="6">
        <v>4</v>
      </c>
      <c r="P52" s="173"/>
      <c r="Q52" s="167" t="str">
        <f t="shared" ref="Q52:Q54" si="37">IF(OR(R52="Preventivo",R52="Detectivo"),"Probabilidad",IF(R52="Correctivo","Impacto",""))</f>
        <v/>
      </c>
      <c r="R52" s="160"/>
      <c r="S52" s="160"/>
      <c r="T52" s="161" t="str">
        <f t="shared" si="34"/>
        <v/>
      </c>
      <c r="U52" s="160"/>
      <c r="V52" s="160"/>
      <c r="W52" s="160"/>
      <c r="X52" s="162" t="str">
        <f t="shared" ref="X52:X54" si="38">IFERROR(IF(AND(Q51="Probabilidad",Q52="Probabilidad"),(Z51-(+Z51*T52)),IF(AND(Q51="Impacto",Q52="Probabilidad"),(Z50-(+Z50*T52)),IF(Q52="Impacto",Z51,""))),"")</f>
        <v/>
      </c>
      <c r="Y52" s="163" t="str">
        <f t="shared" si="2"/>
        <v/>
      </c>
      <c r="Z52" s="164" t="str">
        <f t="shared" si="35"/>
        <v/>
      </c>
      <c r="AA52" s="163" t="str">
        <f t="shared" si="4"/>
        <v/>
      </c>
      <c r="AB52" s="164" t="str">
        <f t="shared" ref="AB52:AB54" si="39">IFERROR(IF(AND(Q51="Impacto",Q52="Impacto"),(AB51-(+AB51*T52)),IF(AND(Q51="Probabilidad",Q52="Impacto"),(AB50-(+AB50*T52)),IF(Q52="Probabilidad",AB51,""))),"")</f>
        <v/>
      </c>
      <c r="AC52" s="165"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66"/>
      <c r="AE52" s="168"/>
      <c r="AF52" s="169"/>
      <c r="AG52" s="177"/>
      <c r="AH52" s="177"/>
      <c r="AI52" s="168"/>
      <c r="AJ52" s="169"/>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8" hidden="1" customHeight="1" x14ac:dyDescent="0.3">
      <c r="A53" s="232"/>
      <c r="B53" s="234"/>
      <c r="C53" s="234"/>
      <c r="D53" s="234"/>
      <c r="E53" s="294"/>
      <c r="F53" s="234"/>
      <c r="G53" s="265"/>
      <c r="H53" s="230"/>
      <c r="I53" s="242"/>
      <c r="J53" s="288"/>
      <c r="K53" s="242">
        <f t="shared" si="33"/>
        <v>0</v>
      </c>
      <c r="L53" s="230"/>
      <c r="M53" s="242"/>
      <c r="N53" s="240"/>
      <c r="O53" s="6">
        <v>5</v>
      </c>
      <c r="P53" s="173"/>
      <c r="Q53" s="167" t="str">
        <f t="shared" si="37"/>
        <v/>
      </c>
      <c r="R53" s="160"/>
      <c r="S53" s="160"/>
      <c r="T53" s="161" t="str">
        <f t="shared" si="34"/>
        <v/>
      </c>
      <c r="U53" s="160"/>
      <c r="V53" s="160"/>
      <c r="W53" s="160"/>
      <c r="X53" s="162" t="str">
        <f t="shared" si="38"/>
        <v/>
      </c>
      <c r="Y53" s="163" t="str">
        <f t="shared" si="2"/>
        <v/>
      </c>
      <c r="Z53" s="164" t="str">
        <f t="shared" si="35"/>
        <v/>
      </c>
      <c r="AA53" s="163" t="str">
        <f t="shared" si="4"/>
        <v/>
      </c>
      <c r="AB53" s="164" t="str">
        <f t="shared" si="39"/>
        <v/>
      </c>
      <c r="AC53" s="165" t="str">
        <f t="shared" ref="AC53" si="40">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6"/>
      <c r="AE53" s="168"/>
      <c r="AF53" s="169"/>
      <c r="AG53" s="177"/>
      <c r="AH53" s="177"/>
      <c r="AI53" s="168"/>
      <c r="AJ53" s="169"/>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8" hidden="1" customHeight="1" x14ac:dyDescent="0.3">
      <c r="A54" s="281"/>
      <c r="B54" s="282"/>
      <c r="C54" s="282"/>
      <c r="D54" s="282"/>
      <c r="E54" s="295"/>
      <c r="F54" s="282"/>
      <c r="G54" s="284"/>
      <c r="H54" s="285"/>
      <c r="I54" s="286"/>
      <c r="J54" s="289"/>
      <c r="K54" s="286">
        <f t="shared" si="33"/>
        <v>0</v>
      </c>
      <c r="L54" s="285"/>
      <c r="M54" s="286"/>
      <c r="N54" s="292"/>
      <c r="O54" s="6">
        <v>6</v>
      </c>
      <c r="P54" s="173"/>
      <c r="Q54" s="167" t="str">
        <f t="shared" si="37"/>
        <v/>
      </c>
      <c r="R54" s="160"/>
      <c r="S54" s="160"/>
      <c r="T54" s="161" t="str">
        <f t="shared" si="34"/>
        <v/>
      </c>
      <c r="U54" s="160"/>
      <c r="V54" s="160"/>
      <c r="W54" s="160"/>
      <c r="X54" s="162" t="str">
        <f t="shared" si="38"/>
        <v/>
      </c>
      <c r="Y54" s="163" t="str">
        <f t="shared" si="2"/>
        <v/>
      </c>
      <c r="Z54" s="164" t="str">
        <f t="shared" si="35"/>
        <v/>
      </c>
      <c r="AA54" s="163" t="str">
        <f>IFERROR(IF(AB54="","",IF(AB54&lt;=0.2,"Leve",IF(AB54&lt;=0.4,"Menor",IF(AB54&lt;=0.6,"Moderado",IF(AB54&lt;=0.8,"Mayor","Catastrófico"))))),"")</f>
        <v/>
      </c>
      <c r="AB54" s="164" t="str">
        <f t="shared" si="39"/>
        <v/>
      </c>
      <c r="AC54" s="16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6"/>
      <c r="AE54" s="168"/>
      <c r="AF54" s="169"/>
      <c r="AG54" s="177"/>
      <c r="AH54" s="177"/>
      <c r="AI54" s="168"/>
      <c r="AJ54" s="169"/>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8" hidden="1" customHeight="1" x14ac:dyDescent="0.3">
      <c r="A55" s="231">
        <v>7</v>
      </c>
      <c r="B55" s="233"/>
      <c r="C55" s="233"/>
      <c r="D55" s="233"/>
      <c r="E55" s="293"/>
      <c r="F55" s="233"/>
      <c r="G55" s="264"/>
      <c r="H55" s="229" t="str">
        <f>IF(G55&lt;=0,"",IF(G55&lt;=2,"Muy Baja",IF(G55&lt;=24,"Baja",IF(G55&lt;=500,"Media",IF(G55&lt;=5000,"Alta","Muy Alta")))))</f>
        <v/>
      </c>
      <c r="I55" s="241" t="str">
        <f>IF(H55="","",IF(H55="Muy Baja",0.2,IF(H55="Baja",0.4,IF(H55="Media",0.6,IF(H55="Alta",0.8,IF(H55="Muy Alta",1,))))))</f>
        <v/>
      </c>
      <c r="J55" s="287"/>
      <c r="K55" s="241">
        <f>IF(NOT(ISERROR(MATCH(J55,'Tabla Impacto'!$B$221:$B$223,0))),'Tabla Impacto'!$F$223&amp;"Por favor no seleccionar los criterios de impacto(Afectación Económica o presupuestal y Pérdida Reputacional)",J55)</f>
        <v>0</v>
      </c>
      <c r="L55" s="229" t="str">
        <f>IF(OR(K55='Tabla Impacto'!$C$11,K55='Tabla Impacto'!$D$11),"Leve",IF(OR(K55='Tabla Impacto'!$C$12,K55='Tabla Impacto'!$D$12),"Menor",IF(OR(K55='Tabla Impacto'!$C$13,K55='Tabla Impacto'!$D$13),"Moderado",IF(OR(K55='Tabla Impacto'!$C$14,K55='Tabla Impacto'!$D$14),"Mayor",IF(OR(K55='Tabla Impacto'!$C$15,K55='Tabla Impacto'!$D$15),"Catastrófico","")))))</f>
        <v/>
      </c>
      <c r="M55" s="241" t="str">
        <f>IF(L55="","",IF(L55="Leve",0.2,IF(L55="Menor",0.4,IF(L55="Moderado",0.6,IF(L55="Mayor",0.8,IF(L55="Catastrófico",1,))))))</f>
        <v/>
      </c>
      <c r="N55" s="239"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6">
        <v>1</v>
      </c>
      <c r="P55" s="173"/>
      <c r="Q55" s="167" t="str">
        <f>IF(OR(R55="Preventivo",R55="Detectivo"),"Probabilidad",IF(R55="Correctivo","Impacto",""))</f>
        <v/>
      </c>
      <c r="R55" s="160"/>
      <c r="S55" s="160"/>
      <c r="T55" s="161" t="str">
        <f>IF(AND(R55="Preventivo",S55="Automático"),"50%",IF(AND(R55="Preventivo",S55="Manual"),"40%",IF(AND(R55="Detectivo",S55="Automático"),"40%",IF(AND(R55="Detectivo",S55="Manual"),"30%",IF(AND(R55="Correctivo",S55="Automático"),"35%",IF(AND(R55="Correctivo",S55="Manual"),"25%",""))))))</f>
        <v/>
      </c>
      <c r="U55" s="160"/>
      <c r="V55" s="160"/>
      <c r="W55" s="160"/>
      <c r="X55" s="162" t="str">
        <f>IFERROR(IF(Q55="Probabilidad",(I55-(+I55*T55)),IF(Q55="Impacto",I55,"")),"")</f>
        <v/>
      </c>
      <c r="Y55" s="163" t="str">
        <f>IFERROR(IF(X55="","",IF(X55&lt;=0.2,"Muy Baja",IF(X55&lt;=0.4,"Baja",IF(X55&lt;=0.6,"Media",IF(X55&lt;=0.8,"Alta","Muy Alta"))))),"")</f>
        <v/>
      </c>
      <c r="Z55" s="164" t="str">
        <f>+X55</f>
        <v/>
      </c>
      <c r="AA55" s="163" t="str">
        <f>IFERROR(IF(AB55="","",IF(AB55&lt;=0.2,"Leve",IF(AB55&lt;=0.4,"Menor",IF(AB55&lt;=0.6,"Moderado",IF(AB55&lt;=0.8,"Mayor","Catastrófico"))))),"")</f>
        <v/>
      </c>
      <c r="AB55" s="164" t="str">
        <f>IFERROR(IF(Q55="Impacto",(M55-(+M55*T55)),IF(Q55="Probabilidad",M55,"")),"")</f>
        <v/>
      </c>
      <c r="AC55" s="165"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6"/>
      <c r="AE55" s="168"/>
      <c r="AF55" s="169"/>
      <c r="AG55" s="177"/>
      <c r="AH55" s="177"/>
      <c r="AI55" s="168"/>
      <c r="AJ55" s="169"/>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8" hidden="1" customHeight="1" x14ac:dyDescent="0.3">
      <c r="A56" s="232"/>
      <c r="B56" s="234"/>
      <c r="C56" s="234"/>
      <c r="D56" s="234"/>
      <c r="E56" s="294"/>
      <c r="F56" s="234"/>
      <c r="G56" s="265"/>
      <c r="H56" s="230"/>
      <c r="I56" s="242"/>
      <c r="J56" s="288"/>
      <c r="K56" s="242">
        <f t="shared" ref="K56:K60" si="41">IF(NOT(ISERROR(MATCH(J56,_xlfn.ANCHORARRAY(E67),0))),I69&amp;"Por favor no seleccionar los criterios de impacto",J56)</f>
        <v>0</v>
      </c>
      <c r="L56" s="230"/>
      <c r="M56" s="242"/>
      <c r="N56" s="240"/>
      <c r="O56" s="6">
        <v>2</v>
      </c>
      <c r="P56" s="173"/>
      <c r="Q56" s="167" t="str">
        <f>IF(OR(R56="Preventivo",R56="Detectivo"),"Probabilidad",IF(R56="Correctivo","Impacto",""))</f>
        <v/>
      </c>
      <c r="R56" s="160"/>
      <c r="S56" s="160"/>
      <c r="T56" s="161" t="str">
        <f t="shared" ref="T56:T60" si="42">IF(AND(R56="Preventivo",S56="Automático"),"50%",IF(AND(R56="Preventivo",S56="Manual"),"40%",IF(AND(R56="Detectivo",S56="Automático"),"40%",IF(AND(R56="Detectivo",S56="Manual"),"30%",IF(AND(R56="Correctivo",S56="Automático"),"35%",IF(AND(R56="Correctivo",S56="Manual"),"25%",""))))))</f>
        <v/>
      </c>
      <c r="U56" s="160"/>
      <c r="V56" s="160"/>
      <c r="W56" s="160"/>
      <c r="X56" s="162" t="str">
        <f>IFERROR(IF(AND(Q55="Probabilidad",Q56="Probabilidad"),(Z55-(+Z55*T56)),IF(Q56="Probabilidad",(I55-(+I55*T56)),IF(Q56="Impacto",Z55,""))),"")</f>
        <v/>
      </c>
      <c r="Y56" s="163" t="str">
        <f t="shared" si="2"/>
        <v/>
      </c>
      <c r="Z56" s="164" t="str">
        <f t="shared" ref="Z56:Z60" si="43">+X56</f>
        <v/>
      </c>
      <c r="AA56" s="163" t="str">
        <f t="shared" si="4"/>
        <v/>
      </c>
      <c r="AB56" s="164" t="str">
        <f>IFERROR(IF(AND(Q55="Impacto",Q56="Impacto"),(AB55-(+AB55*T56)),IF(Q56="Impacto",(M55-(+M55*T56)),IF(Q56="Probabilidad",AB55,""))),"")</f>
        <v/>
      </c>
      <c r="AC56" s="165" t="str">
        <f t="shared" ref="AC56:AC57" si="44">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6"/>
      <c r="AE56" s="168"/>
      <c r="AF56" s="169"/>
      <c r="AG56" s="177"/>
      <c r="AH56" s="177"/>
      <c r="AI56" s="168"/>
      <c r="AJ56" s="169"/>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8" hidden="1" customHeight="1" x14ac:dyDescent="0.3">
      <c r="A57" s="232"/>
      <c r="B57" s="234"/>
      <c r="C57" s="234"/>
      <c r="D57" s="234"/>
      <c r="E57" s="294"/>
      <c r="F57" s="234"/>
      <c r="G57" s="265"/>
      <c r="H57" s="230"/>
      <c r="I57" s="242"/>
      <c r="J57" s="288"/>
      <c r="K57" s="242">
        <f t="shared" si="41"/>
        <v>0</v>
      </c>
      <c r="L57" s="230"/>
      <c r="M57" s="242"/>
      <c r="N57" s="240"/>
      <c r="O57" s="6">
        <v>3</v>
      </c>
      <c r="P57" s="178"/>
      <c r="Q57" s="167" t="str">
        <f>IF(OR(R57="Preventivo",R57="Detectivo"),"Probabilidad",IF(R57="Correctivo","Impacto",""))</f>
        <v/>
      </c>
      <c r="R57" s="160"/>
      <c r="S57" s="160"/>
      <c r="T57" s="161" t="str">
        <f t="shared" si="42"/>
        <v/>
      </c>
      <c r="U57" s="160"/>
      <c r="V57" s="160"/>
      <c r="W57" s="160"/>
      <c r="X57" s="162" t="str">
        <f>IFERROR(IF(AND(Q56="Probabilidad",Q57="Probabilidad"),(Z56-(+Z56*T57)),IF(AND(Q56="Impacto",Q57="Probabilidad"),(Z55-(+Z55*T57)),IF(Q57="Impacto",Z56,""))),"")</f>
        <v/>
      </c>
      <c r="Y57" s="163" t="str">
        <f t="shared" si="2"/>
        <v/>
      </c>
      <c r="Z57" s="164" t="str">
        <f t="shared" si="43"/>
        <v/>
      </c>
      <c r="AA57" s="163" t="str">
        <f t="shared" si="4"/>
        <v/>
      </c>
      <c r="AB57" s="164" t="str">
        <f>IFERROR(IF(AND(Q56="Impacto",Q57="Impacto"),(AB56-(+AB56*T57)),IF(AND(Q56="Probabilidad",Q57="Impacto"),(AB55-(+AB55*T57)),IF(Q57="Probabilidad",AB56,""))),"")</f>
        <v/>
      </c>
      <c r="AC57" s="165" t="str">
        <f t="shared" si="44"/>
        <v/>
      </c>
      <c r="AD57" s="166"/>
      <c r="AE57" s="168"/>
      <c r="AF57" s="169"/>
      <c r="AG57" s="177"/>
      <c r="AH57" s="177"/>
      <c r="AI57" s="168"/>
      <c r="AJ57" s="169"/>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8" hidden="1" customHeight="1" x14ac:dyDescent="0.3">
      <c r="A58" s="232"/>
      <c r="B58" s="234"/>
      <c r="C58" s="234"/>
      <c r="D58" s="234"/>
      <c r="E58" s="294"/>
      <c r="F58" s="234"/>
      <c r="G58" s="265"/>
      <c r="H58" s="230"/>
      <c r="I58" s="242"/>
      <c r="J58" s="288"/>
      <c r="K58" s="242">
        <f t="shared" si="41"/>
        <v>0</v>
      </c>
      <c r="L58" s="230"/>
      <c r="M58" s="242"/>
      <c r="N58" s="240"/>
      <c r="O58" s="6">
        <v>4</v>
      </c>
      <c r="P58" s="173"/>
      <c r="Q58" s="167" t="str">
        <f t="shared" ref="Q58:Q60" si="45">IF(OR(R58="Preventivo",R58="Detectivo"),"Probabilidad",IF(R58="Correctivo","Impacto",""))</f>
        <v/>
      </c>
      <c r="R58" s="160"/>
      <c r="S58" s="160"/>
      <c r="T58" s="161" t="str">
        <f t="shared" si="42"/>
        <v/>
      </c>
      <c r="U58" s="160"/>
      <c r="V58" s="160"/>
      <c r="W58" s="160"/>
      <c r="X58" s="162" t="str">
        <f t="shared" ref="X58:X60" si="46">IFERROR(IF(AND(Q57="Probabilidad",Q58="Probabilidad"),(Z57-(+Z57*T58)),IF(AND(Q57="Impacto",Q58="Probabilidad"),(Z56-(+Z56*T58)),IF(Q58="Impacto",Z57,""))),"")</f>
        <v/>
      </c>
      <c r="Y58" s="163" t="str">
        <f t="shared" si="2"/>
        <v/>
      </c>
      <c r="Z58" s="164" t="str">
        <f t="shared" si="43"/>
        <v/>
      </c>
      <c r="AA58" s="163" t="str">
        <f t="shared" si="4"/>
        <v/>
      </c>
      <c r="AB58" s="164" t="str">
        <f t="shared" ref="AB58:AB60" si="47">IFERROR(IF(AND(Q57="Impacto",Q58="Impacto"),(AB57-(+AB57*T58)),IF(AND(Q57="Probabilidad",Q58="Impacto"),(AB56-(+AB56*T58)),IF(Q58="Probabilidad",AB57,""))),"")</f>
        <v/>
      </c>
      <c r="AC58" s="165"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66"/>
      <c r="AE58" s="168"/>
      <c r="AF58" s="169"/>
      <c r="AG58" s="177"/>
      <c r="AH58" s="177"/>
      <c r="AI58" s="168"/>
      <c r="AJ58" s="169"/>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8" hidden="1" customHeight="1" x14ac:dyDescent="0.3">
      <c r="A59" s="232"/>
      <c r="B59" s="234"/>
      <c r="C59" s="234"/>
      <c r="D59" s="234"/>
      <c r="E59" s="294"/>
      <c r="F59" s="234"/>
      <c r="G59" s="265"/>
      <c r="H59" s="230"/>
      <c r="I59" s="242"/>
      <c r="J59" s="288"/>
      <c r="K59" s="242">
        <f t="shared" si="41"/>
        <v>0</v>
      </c>
      <c r="L59" s="230"/>
      <c r="M59" s="242"/>
      <c r="N59" s="240"/>
      <c r="O59" s="6">
        <v>5</v>
      </c>
      <c r="P59" s="173"/>
      <c r="Q59" s="167" t="str">
        <f t="shared" si="45"/>
        <v/>
      </c>
      <c r="R59" s="160"/>
      <c r="S59" s="160"/>
      <c r="T59" s="161" t="str">
        <f t="shared" si="42"/>
        <v/>
      </c>
      <c r="U59" s="160"/>
      <c r="V59" s="160"/>
      <c r="W59" s="160"/>
      <c r="X59" s="162" t="str">
        <f t="shared" si="46"/>
        <v/>
      </c>
      <c r="Y59" s="163" t="str">
        <f t="shared" si="2"/>
        <v/>
      </c>
      <c r="Z59" s="164" t="str">
        <f t="shared" si="43"/>
        <v/>
      </c>
      <c r="AA59" s="163" t="str">
        <f t="shared" si="4"/>
        <v/>
      </c>
      <c r="AB59" s="164" t="str">
        <f t="shared" si="47"/>
        <v/>
      </c>
      <c r="AC59" s="165" t="str">
        <f t="shared" ref="AC59:AC60" si="48">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66"/>
      <c r="AE59" s="168"/>
      <c r="AF59" s="169"/>
      <c r="AG59" s="177"/>
      <c r="AH59" s="177"/>
      <c r="AI59" s="168"/>
      <c r="AJ59" s="169"/>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8" hidden="1" customHeight="1" x14ac:dyDescent="0.3">
      <c r="A60" s="281"/>
      <c r="B60" s="282"/>
      <c r="C60" s="282"/>
      <c r="D60" s="282"/>
      <c r="E60" s="295"/>
      <c r="F60" s="282"/>
      <c r="G60" s="284"/>
      <c r="H60" s="285"/>
      <c r="I60" s="286"/>
      <c r="J60" s="289"/>
      <c r="K60" s="286">
        <f t="shared" si="41"/>
        <v>0</v>
      </c>
      <c r="L60" s="285"/>
      <c r="M60" s="286"/>
      <c r="N60" s="292"/>
      <c r="O60" s="6">
        <v>6</v>
      </c>
      <c r="P60" s="173"/>
      <c r="Q60" s="167" t="str">
        <f t="shared" si="45"/>
        <v/>
      </c>
      <c r="R60" s="160"/>
      <c r="S60" s="160"/>
      <c r="T60" s="161" t="str">
        <f t="shared" si="42"/>
        <v/>
      </c>
      <c r="U60" s="160"/>
      <c r="V60" s="160"/>
      <c r="W60" s="160"/>
      <c r="X60" s="162" t="str">
        <f t="shared" si="46"/>
        <v/>
      </c>
      <c r="Y60" s="163" t="str">
        <f t="shared" si="2"/>
        <v/>
      </c>
      <c r="Z60" s="164" t="str">
        <f t="shared" si="43"/>
        <v/>
      </c>
      <c r="AA60" s="163" t="str">
        <f t="shared" si="4"/>
        <v/>
      </c>
      <c r="AB60" s="164" t="str">
        <f t="shared" si="47"/>
        <v/>
      </c>
      <c r="AC60" s="165" t="str">
        <f t="shared" si="48"/>
        <v/>
      </c>
      <c r="AD60" s="166"/>
      <c r="AE60" s="168"/>
      <c r="AF60" s="169"/>
      <c r="AG60" s="177"/>
      <c r="AH60" s="177"/>
      <c r="AI60" s="168"/>
      <c r="AJ60" s="169"/>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8" hidden="1" customHeight="1" x14ac:dyDescent="0.3">
      <c r="A61" s="231">
        <v>8</v>
      </c>
      <c r="B61" s="233"/>
      <c r="C61" s="233"/>
      <c r="D61" s="233"/>
      <c r="E61" s="293"/>
      <c r="F61" s="233"/>
      <c r="G61" s="264"/>
      <c r="H61" s="229" t="str">
        <f>IF(G61&lt;=0,"",IF(G61&lt;=2,"Muy Baja",IF(G61&lt;=24,"Baja",IF(G61&lt;=500,"Media",IF(G61&lt;=5000,"Alta","Muy Alta")))))</f>
        <v/>
      </c>
      <c r="I61" s="241" t="str">
        <f>IF(H61="","",IF(H61="Muy Baja",0.2,IF(H61="Baja",0.4,IF(H61="Media",0.6,IF(H61="Alta",0.8,IF(H61="Muy Alta",1,))))))</f>
        <v/>
      </c>
      <c r="J61" s="287"/>
      <c r="K61" s="241">
        <f>IF(NOT(ISERROR(MATCH(J61,'Tabla Impacto'!$B$221:$B$223,0))),'Tabla Impacto'!$F$223&amp;"Por favor no seleccionar los criterios de impacto(Afectación Económica o presupuestal y Pérdida Reputacional)",J61)</f>
        <v>0</v>
      </c>
      <c r="L61" s="229" t="str">
        <f>IF(OR(K61='Tabla Impacto'!$C$11,K61='Tabla Impacto'!$D$11),"Leve",IF(OR(K61='Tabla Impacto'!$C$12,K61='Tabla Impacto'!$D$12),"Menor",IF(OR(K61='Tabla Impacto'!$C$13,K61='Tabla Impacto'!$D$13),"Moderado",IF(OR(K61='Tabla Impacto'!$C$14,K61='Tabla Impacto'!$D$14),"Mayor",IF(OR(K61='Tabla Impacto'!$C$15,K61='Tabla Impacto'!$D$15),"Catastrófico","")))))</f>
        <v/>
      </c>
      <c r="M61" s="241" t="str">
        <f>IF(L61="","",IF(L61="Leve",0.2,IF(L61="Menor",0.4,IF(L61="Moderado",0.6,IF(L61="Mayor",0.8,IF(L61="Catastrófico",1,))))))</f>
        <v/>
      </c>
      <c r="N61" s="239"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6">
        <v>1</v>
      </c>
      <c r="P61" s="173"/>
      <c r="Q61" s="167" t="str">
        <f>IF(OR(R61="Preventivo",R61="Detectivo"),"Probabilidad",IF(R61="Correctivo","Impacto",""))</f>
        <v/>
      </c>
      <c r="R61" s="160"/>
      <c r="S61" s="160"/>
      <c r="T61" s="161" t="str">
        <f>IF(AND(R61="Preventivo",S61="Automático"),"50%",IF(AND(R61="Preventivo",S61="Manual"),"40%",IF(AND(R61="Detectivo",S61="Automático"),"40%",IF(AND(R61="Detectivo",S61="Manual"),"30%",IF(AND(R61="Correctivo",S61="Automático"),"35%",IF(AND(R61="Correctivo",S61="Manual"),"25%",""))))))</f>
        <v/>
      </c>
      <c r="U61" s="160"/>
      <c r="V61" s="160"/>
      <c r="W61" s="160"/>
      <c r="X61" s="162" t="str">
        <f>IFERROR(IF(Q61="Probabilidad",(I61-(+I61*T61)),IF(Q61="Impacto",I61,"")),"")</f>
        <v/>
      </c>
      <c r="Y61" s="163" t="str">
        <f>IFERROR(IF(X61="","",IF(X61&lt;=0.2,"Muy Baja",IF(X61&lt;=0.4,"Baja",IF(X61&lt;=0.6,"Media",IF(X61&lt;=0.8,"Alta","Muy Alta"))))),"")</f>
        <v/>
      </c>
      <c r="Z61" s="164" t="str">
        <f>+X61</f>
        <v/>
      </c>
      <c r="AA61" s="163" t="str">
        <f>IFERROR(IF(AB61="","",IF(AB61&lt;=0.2,"Leve",IF(AB61&lt;=0.4,"Menor",IF(AB61&lt;=0.6,"Moderado",IF(AB61&lt;=0.8,"Mayor","Catastrófico"))))),"")</f>
        <v/>
      </c>
      <c r="AB61" s="164" t="str">
        <f>IFERROR(IF(Q61="Impacto",(M61-(+M61*T61)),IF(Q61="Probabilidad",M61,"")),"")</f>
        <v/>
      </c>
      <c r="AC61" s="165"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66"/>
      <c r="AE61" s="168"/>
      <c r="AF61" s="169"/>
      <c r="AG61" s="177"/>
      <c r="AH61" s="177"/>
      <c r="AI61" s="168"/>
      <c r="AJ61" s="169"/>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8" hidden="1" customHeight="1" x14ac:dyDescent="0.3">
      <c r="A62" s="232"/>
      <c r="B62" s="234"/>
      <c r="C62" s="234"/>
      <c r="D62" s="234"/>
      <c r="E62" s="294"/>
      <c r="F62" s="234"/>
      <c r="G62" s="265"/>
      <c r="H62" s="230"/>
      <c r="I62" s="242"/>
      <c r="J62" s="288"/>
      <c r="K62" s="242">
        <f>IF(NOT(ISERROR(MATCH(J62,_xlfn.ANCHORARRAY(E73),0))),I75&amp;"Por favor no seleccionar los criterios de impacto",J62)</f>
        <v>0</v>
      </c>
      <c r="L62" s="230"/>
      <c r="M62" s="242"/>
      <c r="N62" s="240"/>
      <c r="O62" s="6">
        <v>2</v>
      </c>
      <c r="P62" s="173"/>
      <c r="Q62" s="167" t="str">
        <f>IF(OR(R62="Preventivo",R62="Detectivo"),"Probabilidad",IF(R62="Correctivo","Impacto",""))</f>
        <v/>
      </c>
      <c r="R62" s="160"/>
      <c r="S62" s="160"/>
      <c r="T62" s="161" t="str">
        <f t="shared" ref="T62:T66" si="49">IF(AND(R62="Preventivo",S62="Automático"),"50%",IF(AND(R62="Preventivo",S62="Manual"),"40%",IF(AND(R62="Detectivo",S62="Automático"),"40%",IF(AND(R62="Detectivo",S62="Manual"),"30%",IF(AND(R62="Correctivo",S62="Automático"),"35%",IF(AND(R62="Correctivo",S62="Manual"),"25%",""))))))</f>
        <v/>
      </c>
      <c r="U62" s="160"/>
      <c r="V62" s="160"/>
      <c r="W62" s="160"/>
      <c r="X62" s="162" t="str">
        <f>IFERROR(IF(AND(Q61="Probabilidad",Q62="Probabilidad"),(Z61-(+Z61*T62)),IF(Q62="Probabilidad",(I61-(+I61*T62)),IF(Q62="Impacto",Z61,""))),"")</f>
        <v/>
      </c>
      <c r="Y62" s="163" t="str">
        <f t="shared" si="2"/>
        <v/>
      </c>
      <c r="Z62" s="164" t="str">
        <f t="shared" ref="Z62:Z66" si="50">+X62</f>
        <v/>
      </c>
      <c r="AA62" s="163" t="str">
        <f t="shared" si="4"/>
        <v/>
      </c>
      <c r="AB62" s="164" t="str">
        <f>IFERROR(IF(AND(Q61="Impacto",Q62="Impacto"),(AB61-(+AB61*T62)),IF(Q62="Impacto",(M61-(+M61*T62)),IF(Q62="Probabilidad",AB61,""))),"")</f>
        <v/>
      </c>
      <c r="AC62" s="165" t="str">
        <f t="shared" ref="AC62:AC63" si="51">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66"/>
      <c r="AE62" s="168"/>
      <c r="AF62" s="169"/>
      <c r="AG62" s="177"/>
      <c r="AH62" s="177"/>
      <c r="AI62" s="168"/>
      <c r="AJ62" s="169"/>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8" hidden="1" customHeight="1" x14ac:dyDescent="0.3">
      <c r="A63" s="232"/>
      <c r="B63" s="234"/>
      <c r="C63" s="234"/>
      <c r="D63" s="234"/>
      <c r="E63" s="294"/>
      <c r="F63" s="234"/>
      <c r="G63" s="265"/>
      <c r="H63" s="230"/>
      <c r="I63" s="242"/>
      <c r="J63" s="288"/>
      <c r="K63" s="242">
        <f>IF(NOT(ISERROR(MATCH(J63,_xlfn.ANCHORARRAY(E74),0))),I76&amp;"Por favor no seleccionar los criterios de impacto",J63)</f>
        <v>0</v>
      </c>
      <c r="L63" s="230"/>
      <c r="M63" s="242"/>
      <c r="N63" s="240"/>
      <c r="O63" s="6">
        <v>3</v>
      </c>
      <c r="P63" s="178"/>
      <c r="Q63" s="167" t="str">
        <f>IF(OR(R63="Preventivo",R63="Detectivo"),"Probabilidad",IF(R63="Correctivo","Impacto",""))</f>
        <v/>
      </c>
      <c r="R63" s="160"/>
      <c r="S63" s="160"/>
      <c r="T63" s="161" t="str">
        <f t="shared" si="49"/>
        <v/>
      </c>
      <c r="U63" s="160"/>
      <c r="V63" s="160"/>
      <c r="W63" s="160"/>
      <c r="X63" s="162" t="str">
        <f>IFERROR(IF(AND(Q62="Probabilidad",Q63="Probabilidad"),(Z62-(+Z62*T63)),IF(AND(Q62="Impacto",Q63="Probabilidad"),(Z61-(+Z61*T63)),IF(Q63="Impacto",Z62,""))),"")</f>
        <v/>
      </c>
      <c r="Y63" s="163" t="str">
        <f t="shared" si="2"/>
        <v/>
      </c>
      <c r="Z63" s="164" t="str">
        <f t="shared" si="50"/>
        <v/>
      </c>
      <c r="AA63" s="163" t="str">
        <f t="shared" si="4"/>
        <v/>
      </c>
      <c r="AB63" s="164" t="str">
        <f>IFERROR(IF(AND(Q62="Impacto",Q63="Impacto"),(AB62-(+AB62*T63)),IF(AND(Q62="Probabilidad",Q63="Impacto"),(AB61-(+AB61*T63)),IF(Q63="Probabilidad",AB62,""))),"")</f>
        <v/>
      </c>
      <c r="AC63" s="165" t="str">
        <f t="shared" si="51"/>
        <v/>
      </c>
      <c r="AD63" s="166"/>
      <c r="AE63" s="168"/>
      <c r="AF63" s="169"/>
      <c r="AG63" s="177"/>
      <c r="AH63" s="177"/>
      <c r="AI63" s="168"/>
      <c r="AJ63" s="169"/>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8" hidden="1" customHeight="1" x14ac:dyDescent="0.3">
      <c r="A64" s="232"/>
      <c r="B64" s="234"/>
      <c r="C64" s="234"/>
      <c r="D64" s="234"/>
      <c r="E64" s="294"/>
      <c r="F64" s="234"/>
      <c r="G64" s="265"/>
      <c r="H64" s="230"/>
      <c r="I64" s="242"/>
      <c r="J64" s="288"/>
      <c r="K64" s="242">
        <f>IF(NOT(ISERROR(MATCH(J64,_xlfn.ANCHORARRAY(E75),0))),I77&amp;"Por favor no seleccionar los criterios de impacto",J64)</f>
        <v>0</v>
      </c>
      <c r="L64" s="230"/>
      <c r="M64" s="242"/>
      <c r="N64" s="240"/>
      <c r="O64" s="6">
        <v>4</v>
      </c>
      <c r="P64" s="173"/>
      <c r="Q64" s="167" t="str">
        <f t="shared" ref="Q64:Q66" si="52">IF(OR(R64="Preventivo",R64="Detectivo"),"Probabilidad",IF(R64="Correctivo","Impacto",""))</f>
        <v/>
      </c>
      <c r="R64" s="160"/>
      <c r="S64" s="160"/>
      <c r="T64" s="161" t="str">
        <f t="shared" si="49"/>
        <v/>
      </c>
      <c r="U64" s="160"/>
      <c r="V64" s="160"/>
      <c r="W64" s="160"/>
      <c r="X64" s="162" t="str">
        <f t="shared" ref="X64:X66" si="53">IFERROR(IF(AND(Q63="Probabilidad",Q64="Probabilidad"),(Z63-(+Z63*T64)),IF(AND(Q63="Impacto",Q64="Probabilidad"),(Z62-(+Z62*T64)),IF(Q64="Impacto",Z63,""))),"")</f>
        <v/>
      </c>
      <c r="Y64" s="163" t="str">
        <f t="shared" si="2"/>
        <v/>
      </c>
      <c r="Z64" s="164" t="str">
        <f t="shared" si="50"/>
        <v/>
      </c>
      <c r="AA64" s="163" t="str">
        <f t="shared" si="4"/>
        <v/>
      </c>
      <c r="AB64" s="164" t="str">
        <f t="shared" ref="AB64:AB66" si="54">IFERROR(IF(AND(Q63="Impacto",Q64="Impacto"),(AB63-(+AB63*T64)),IF(AND(Q63="Probabilidad",Q64="Impacto"),(AB62-(+AB62*T64)),IF(Q64="Probabilidad",AB63,""))),"")</f>
        <v/>
      </c>
      <c r="AC64" s="165"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66"/>
      <c r="AE64" s="168"/>
      <c r="AF64" s="169"/>
      <c r="AG64" s="177"/>
      <c r="AH64" s="177"/>
      <c r="AI64" s="168"/>
      <c r="AJ64" s="169"/>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8" hidden="1" customHeight="1" x14ac:dyDescent="0.3">
      <c r="A65" s="232"/>
      <c r="B65" s="234"/>
      <c r="C65" s="234"/>
      <c r="D65" s="234"/>
      <c r="E65" s="294"/>
      <c r="F65" s="234"/>
      <c r="G65" s="265"/>
      <c r="H65" s="230"/>
      <c r="I65" s="242"/>
      <c r="J65" s="288"/>
      <c r="K65" s="242">
        <f>IF(NOT(ISERROR(MATCH(J65,_xlfn.ANCHORARRAY(E76),0))),I78&amp;"Por favor no seleccionar los criterios de impacto",J65)</f>
        <v>0</v>
      </c>
      <c r="L65" s="230"/>
      <c r="M65" s="242"/>
      <c r="N65" s="240"/>
      <c r="O65" s="6">
        <v>5</v>
      </c>
      <c r="P65" s="173"/>
      <c r="Q65" s="167" t="str">
        <f t="shared" si="52"/>
        <v/>
      </c>
      <c r="R65" s="160"/>
      <c r="S65" s="160"/>
      <c r="T65" s="161" t="str">
        <f t="shared" si="49"/>
        <v/>
      </c>
      <c r="U65" s="160"/>
      <c r="V65" s="160"/>
      <c r="W65" s="160"/>
      <c r="X65" s="162" t="str">
        <f t="shared" si="53"/>
        <v/>
      </c>
      <c r="Y65" s="163" t="str">
        <f t="shared" si="2"/>
        <v/>
      </c>
      <c r="Z65" s="164" t="str">
        <f t="shared" si="50"/>
        <v/>
      </c>
      <c r="AA65" s="163" t="str">
        <f t="shared" si="4"/>
        <v/>
      </c>
      <c r="AB65" s="164" t="str">
        <f t="shared" si="54"/>
        <v/>
      </c>
      <c r="AC65" s="165" t="str">
        <f t="shared" ref="AC65:AC66" si="55">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66"/>
      <c r="AE65" s="168"/>
      <c r="AF65" s="169"/>
      <c r="AG65" s="177"/>
      <c r="AH65" s="177"/>
      <c r="AI65" s="168"/>
      <c r="AJ65" s="169"/>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8" hidden="1" customHeight="1" x14ac:dyDescent="0.3">
      <c r="A66" s="281"/>
      <c r="B66" s="282"/>
      <c r="C66" s="282"/>
      <c r="D66" s="282"/>
      <c r="E66" s="295"/>
      <c r="F66" s="282"/>
      <c r="G66" s="284"/>
      <c r="H66" s="285"/>
      <c r="I66" s="286"/>
      <c r="J66" s="289"/>
      <c r="K66" s="286">
        <f>IF(NOT(ISERROR(MATCH(J66,_xlfn.ANCHORARRAY(E77),0))),I79&amp;"Por favor no seleccionar los criterios de impacto",J66)</f>
        <v>0</v>
      </c>
      <c r="L66" s="285"/>
      <c r="M66" s="286"/>
      <c r="N66" s="292"/>
      <c r="O66" s="6">
        <v>6</v>
      </c>
      <c r="P66" s="173"/>
      <c r="Q66" s="167" t="str">
        <f t="shared" si="52"/>
        <v/>
      </c>
      <c r="R66" s="160"/>
      <c r="S66" s="160"/>
      <c r="T66" s="161" t="str">
        <f t="shared" si="49"/>
        <v/>
      </c>
      <c r="U66" s="160"/>
      <c r="V66" s="160"/>
      <c r="W66" s="160"/>
      <c r="X66" s="162" t="str">
        <f t="shared" si="53"/>
        <v/>
      </c>
      <c r="Y66" s="163" t="str">
        <f t="shared" si="2"/>
        <v/>
      </c>
      <c r="Z66" s="164" t="str">
        <f t="shared" si="50"/>
        <v/>
      </c>
      <c r="AA66" s="163" t="str">
        <f t="shared" si="4"/>
        <v/>
      </c>
      <c r="AB66" s="164" t="str">
        <f t="shared" si="54"/>
        <v/>
      </c>
      <c r="AC66" s="165" t="str">
        <f t="shared" si="55"/>
        <v/>
      </c>
      <c r="AD66" s="166"/>
      <c r="AE66" s="168"/>
      <c r="AF66" s="169"/>
      <c r="AG66" s="177"/>
      <c r="AH66" s="177"/>
      <c r="AI66" s="168"/>
      <c r="AJ66" s="169"/>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8" hidden="1" customHeight="1" x14ac:dyDescent="0.3">
      <c r="A67" s="231">
        <v>9</v>
      </c>
      <c r="B67" s="233"/>
      <c r="C67" s="233"/>
      <c r="D67" s="233"/>
      <c r="E67" s="293"/>
      <c r="F67" s="233"/>
      <c r="G67" s="264"/>
      <c r="H67" s="229" t="str">
        <f>IF(G67&lt;=0,"",IF(G67&lt;=2,"Muy Baja",IF(G67&lt;=24,"Baja",IF(G67&lt;=500,"Media",IF(G67&lt;=5000,"Alta","Muy Alta")))))</f>
        <v/>
      </c>
      <c r="I67" s="241" t="str">
        <f>IF(H67="","",IF(H67="Muy Baja",0.2,IF(H67="Baja",0.4,IF(H67="Media",0.6,IF(H67="Alta",0.8,IF(H67="Muy Alta",1,))))))</f>
        <v/>
      </c>
      <c r="J67" s="287"/>
      <c r="K67" s="241">
        <f>IF(NOT(ISERROR(MATCH(J67,'Tabla Impacto'!$B$221:$B$223,0))),'Tabla Impacto'!$F$223&amp;"Por favor no seleccionar los criterios de impacto(Afectación Económica o presupuestal y Pérdida Reputacional)",J67)</f>
        <v>0</v>
      </c>
      <c r="L67" s="229" t="str">
        <f>IF(OR(K67='Tabla Impacto'!$C$11,K67='Tabla Impacto'!$D$11),"Leve",IF(OR(K67='Tabla Impacto'!$C$12,K67='Tabla Impacto'!$D$12),"Menor",IF(OR(K67='Tabla Impacto'!$C$13,K67='Tabla Impacto'!$D$13),"Moderado",IF(OR(K67='Tabla Impacto'!$C$14,K67='Tabla Impacto'!$D$14),"Mayor",IF(OR(K67='Tabla Impacto'!$C$15,K67='Tabla Impacto'!$D$15),"Catastrófico","")))))</f>
        <v/>
      </c>
      <c r="M67" s="241" t="str">
        <f>IF(L67="","",IF(L67="Leve",0.2,IF(L67="Menor",0.4,IF(L67="Moderado",0.6,IF(L67="Mayor",0.8,IF(L67="Catastrófico",1,))))))</f>
        <v/>
      </c>
      <c r="N67" s="239"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6">
        <v>1</v>
      </c>
      <c r="P67" s="173"/>
      <c r="Q67" s="167" t="str">
        <f>IF(OR(R67="Preventivo",R67="Detectivo"),"Probabilidad",IF(R67="Correctivo","Impacto",""))</f>
        <v/>
      </c>
      <c r="R67" s="160"/>
      <c r="S67" s="160"/>
      <c r="T67" s="161" t="str">
        <f>IF(AND(R67="Preventivo",S67="Automático"),"50%",IF(AND(R67="Preventivo",S67="Manual"),"40%",IF(AND(R67="Detectivo",S67="Automático"),"40%",IF(AND(R67="Detectivo",S67="Manual"),"30%",IF(AND(R67="Correctivo",S67="Automático"),"35%",IF(AND(R67="Correctivo",S67="Manual"),"25%",""))))))</f>
        <v/>
      </c>
      <c r="U67" s="160"/>
      <c r="V67" s="160"/>
      <c r="W67" s="160"/>
      <c r="X67" s="162" t="str">
        <f>IFERROR(IF(Q67="Probabilidad",(I67-(+I67*T67)),IF(Q67="Impacto",I67,"")),"")</f>
        <v/>
      </c>
      <c r="Y67" s="163" t="str">
        <f>IFERROR(IF(X67="","",IF(X67&lt;=0.2,"Muy Baja",IF(X67&lt;=0.4,"Baja",IF(X67&lt;=0.6,"Media",IF(X67&lt;=0.8,"Alta","Muy Alta"))))),"")</f>
        <v/>
      </c>
      <c r="Z67" s="164" t="str">
        <f>+X67</f>
        <v/>
      </c>
      <c r="AA67" s="163" t="str">
        <f>IFERROR(IF(AB67="","",IF(AB67&lt;=0.2,"Leve",IF(AB67&lt;=0.4,"Menor",IF(AB67&lt;=0.6,"Moderado",IF(AB67&lt;=0.8,"Mayor","Catastrófico"))))),"")</f>
        <v/>
      </c>
      <c r="AB67" s="164" t="str">
        <f>IFERROR(IF(Q67="Impacto",(M67-(+M67*T67)),IF(Q67="Probabilidad",M67,"")),"")</f>
        <v/>
      </c>
      <c r="AC67" s="165"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66"/>
      <c r="AE67" s="168"/>
      <c r="AF67" s="169"/>
      <c r="AG67" s="177"/>
      <c r="AH67" s="177"/>
      <c r="AI67" s="168"/>
      <c r="AJ67" s="169"/>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8" hidden="1" customHeight="1" x14ac:dyDescent="0.3">
      <c r="A68" s="232"/>
      <c r="B68" s="234"/>
      <c r="C68" s="234"/>
      <c r="D68" s="234"/>
      <c r="E68" s="294"/>
      <c r="F68" s="234"/>
      <c r="G68" s="265"/>
      <c r="H68" s="230"/>
      <c r="I68" s="242"/>
      <c r="J68" s="288"/>
      <c r="K68" s="242">
        <f>IF(NOT(ISERROR(MATCH(J68,_xlfn.ANCHORARRAY(E79),0))),I81&amp;"Por favor no seleccionar los criterios de impacto",J68)</f>
        <v>0</v>
      </c>
      <c r="L68" s="230"/>
      <c r="M68" s="242"/>
      <c r="N68" s="240"/>
      <c r="O68" s="6">
        <v>2</v>
      </c>
      <c r="P68" s="173"/>
      <c r="Q68" s="167" t="str">
        <f>IF(OR(R68="Preventivo",R68="Detectivo"),"Probabilidad",IF(R68="Correctivo","Impacto",""))</f>
        <v/>
      </c>
      <c r="R68" s="160"/>
      <c r="S68" s="160"/>
      <c r="T68" s="161" t="str">
        <f t="shared" ref="T68:T72" si="56">IF(AND(R68="Preventivo",S68="Automático"),"50%",IF(AND(R68="Preventivo",S68="Manual"),"40%",IF(AND(R68="Detectivo",S68="Automático"),"40%",IF(AND(R68="Detectivo",S68="Manual"),"30%",IF(AND(R68="Correctivo",S68="Automático"),"35%",IF(AND(R68="Correctivo",S68="Manual"),"25%",""))))))</f>
        <v/>
      </c>
      <c r="U68" s="160"/>
      <c r="V68" s="160"/>
      <c r="W68" s="160"/>
      <c r="X68" s="162" t="str">
        <f>IFERROR(IF(AND(Q67="Probabilidad",Q68="Probabilidad"),(Z67-(+Z67*T68)),IF(Q68="Probabilidad",(I67-(+I67*T68)),IF(Q68="Impacto",Z67,""))),"")</f>
        <v/>
      </c>
      <c r="Y68" s="163" t="str">
        <f t="shared" si="2"/>
        <v/>
      </c>
      <c r="Z68" s="164" t="str">
        <f t="shared" ref="Z68:Z72" si="57">+X68</f>
        <v/>
      </c>
      <c r="AA68" s="163" t="str">
        <f t="shared" si="4"/>
        <v/>
      </c>
      <c r="AB68" s="164" t="str">
        <f>IFERROR(IF(AND(Q67="Impacto",Q68="Impacto"),(AB67-(+AB67*T68)),IF(Q68="Impacto",(M67-(+M67*T68)),IF(Q68="Probabilidad",AB67,""))),"")</f>
        <v/>
      </c>
      <c r="AC68" s="165" t="str">
        <f t="shared" ref="AC68:AC69" si="58">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66"/>
      <c r="AE68" s="168"/>
      <c r="AF68" s="169"/>
      <c r="AG68" s="177"/>
      <c r="AH68" s="177"/>
      <c r="AI68" s="168"/>
      <c r="AJ68" s="169"/>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8" hidden="1" customHeight="1" x14ac:dyDescent="0.3">
      <c r="A69" s="232"/>
      <c r="B69" s="234"/>
      <c r="C69" s="234"/>
      <c r="D69" s="234"/>
      <c r="E69" s="294"/>
      <c r="F69" s="234"/>
      <c r="G69" s="265"/>
      <c r="H69" s="230"/>
      <c r="I69" s="242"/>
      <c r="J69" s="288"/>
      <c r="K69" s="242">
        <f>IF(NOT(ISERROR(MATCH(J69,_xlfn.ANCHORARRAY(E80),0))),I82&amp;"Por favor no seleccionar los criterios de impacto",J69)</f>
        <v>0</v>
      </c>
      <c r="L69" s="230"/>
      <c r="M69" s="242"/>
      <c r="N69" s="240"/>
      <c r="O69" s="6">
        <v>3</v>
      </c>
      <c r="P69" s="178"/>
      <c r="Q69" s="167" t="str">
        <f>IF(OR(R69="Preventivo",R69="Detectivo"),"Probabilidad",IF(R69="Correctivo","Impacto",""))</f>
        <v/>
      </c>
      <c r="R69" s="160"/>
      <c r="S69" s="160"/>
      <c r="T69" s="161" t="str">
        <f t="shared" si="56"/>
        <v/>
      </c>
      <c r="U69" s="160"/>
      <c r="V69" s="160"/>
      <c r="W69" s="160"/>
      <c r="X69" s="162" t="str">
        <f>IFERROR(IF(AND(Q68="Probabilidad",Q69="Probabilidad"),(Z68-(+Z68*T69)),IF(AND(Q68="Impacto",Q69="Probabilidad"),(Z67-(+Z67*T69)),IF(Q69="Impacto",Z68,""))),"")</f>
        <v/>
      </c>
      <c r="Y69" s="163" t="str">
        <f t="shared" si="2"/>
        <v/>
      </c>
      <c r="Z69" s="164" t="str">
        <f t="shared" si="57"/>
        <v/>
      </c>
      <c r="AA69" s="163" t="str">
        <f t="shared" si="4"/>
        <v/>
      </c>
      <c r="AB69" s="164" t="str">
        <f>IFERROR(IF(AND(Q68="Impacto",Q69="Impacto"),(AB68-(+AB68*T69)),IF(AND(Q68="Probabilidad",Q69="Impacto"),(AB67-(+AB67*T69)),IF(Q69="Probabilidad",AB68,""))),"")</f>
        <v/>
      </c>
      <c r="AC69" s="165" t="str">
        <f t="shared" si="58"/>
        <v/>
      </c>
      <c r="AD69" s="166"/>
      <c r="AE69" s="168"/>
      <c r="AF69" s="169"/>
      <c r="AG69" s="177"/>
      <c r="AH69" s="177"/>
      <c r="AI69" s="168"/>
      <c r="AJ69" s="169"/>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8" hidden="1" customHeight="1" x14ac:dyDescent="0.3">
      <c r="A70" s="232"/>
      <c r="B70" s="234"/>
      <c r="C70" s="234"/>
      <c r="D70" s="234"/>
      <c r="E70" s="294"/>
      <c r="F70" s="234"/>
      <c r="G70" s="265"/>
      <c r="H70" s="230"/>
      <c r="I70" s="242"/>
      <c r="J70" s="288"/>
      <c r="K70" s="242">
        <f>IF(NOT(ISERROR(MATCH(J70,_xlfn.ANCHORARRAY(E81),0))),I83&amp;"Por favor no seleccionar los criterios de impacto",J70)</f>
        <v>0</v>
      </c>
      <c r="L70" s="230"/>
      <c r="M70" s="242"/>
      <c r="N70" s="240"/>
      <c r="O70" s="6">
        <v>4</v>
      </c>
      <c r="P70" s="173"/>
      <c r="Q70" s="167" t="str">
        <f t="shared" ref="Q70:Q72" si="59">IF(OR(R70="Preventivo",R70="Detectivo"),"Probabilidad",IF(R70="Correctivo","Impacto",""))</f>
        <v/>
      </c>
      <c r="R70" s="160"/>
      <c r="S70" s="160"/>
      <c r="T70" s="161" t="str">
        <f t="shared" si="56"/>
        <v/>
      </c>
      <c r="U70" s="160"/>
      <c r="V70" s="160"/>
      <c r="W70" s="160"/>
      <c r="X70" s="162" t="str">
        <f t="shared" ref="X70:X72" si="60">IFERROR(IF(AND(Q69="Probabilidad",Q70="Probabilidad"),(Z69-(+Z69*T70)),IF(AND(Q69="Impacto",Q70="Probabilidad"),(Z68-(+Z68*T70)),IF(Q70="Impacto",Z69,""))),"")</f>
        <v/>
      </c>
      <c r="Y70" s="163" t="str">
        <f t="shared" si="2"/>
        <v/>
      </c>
      <c r="Z70" s="164" t="str">
        <f t="shared" si="57"/>
        <v/>
      </c>
      <c r="AA70" s="163" t="str">
        <f t="shared" si="4"/>
        <v/>
      </c>
      <c r="AB70" s="164" t="str">
        <f t="shared" ref="AB70:AB72" si="61">IFERROR(IF(AND(Q69="Impacto",Q70="Impacto"),(AB69-(+AB69*T70)),IF(AND(Q69="Probabilidad",Q70="Impacto"),(AB68-(+AB68*T70)),IF(Q70="Probabilidad",AB69,""))),"")</f>
        <v/>
      </c>
      <c r="AC70" s="165"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66"/>
      <c r="AE70" s="168"/>
      <c r="AF70" s="169"/>
      <c r="AG70" s="177"/>
      <c r="AH70" s="177"/>
      <c r="AI70" s="168"/>
      <c r="AJ70" s="169"/>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8" hidden="1" customHeight="1" x14ac:dyDescent="0.3">
      <c r="A71" s="232"/>
      <c r="B71" s="234"/>
      <c r="C71" s="234"/>
      <c r="D71" s="234"/>
      <c r="E71" s="294"/>
      <c r="F71" s="234"/>
      <c r="G71" s="265"/>
      <c r="H71" s="230"/>
      <c r="I71" s="242"/>
      <c r="J71" s="288"/>
      <c r="K71" s="242">
        <f>IF(NOT(ISERROR(MATCH(J71,_xlfn.ANCHORARRAY(E82),0))),I84&amp;"Por favor no seleccionar los criterios de impacto",J71)</f>
        <v>0</v>
      </c>
      <c r="L71" s="230"/>
      <c r="M71" s="242"/>
      <c r="N71" s="240"/>
      <c r="O71" s="6">
        <v>5</v>
      </c>
      <c r="P71" s="173"/>
      <c r="Q71" s="167" t="str">
        <f t="shared" si="59"/>
        <v/>
      </c>
      <c r="R71" s="160"/>
      <c r="S71" s="160"/>
      <c r="T71" s="161" t="str">
        <f t="shared" si="56"/>
        <v/>
      </c>
      <c r="U71" s="160"/>
      <c r="V71" s="160"/>
      <c r="W71" s="160"/>
      <c r="X71" s="162" t="str">
        <f t="shared" si="60"/>
        <v/>
      </c>
      <c r="Y71" s="163" t="str">
        <f t="shared" si="2"/>
        <v/>
      </c>
      <c r="Z71" s="164" t="str">
        <f t="shared" si="57"/>
        <v/>
      </c>
      <c r="AA71" s="163" t="str">
        <f t="shared" si="4"/>
        <v/>
      </c>
      <c r="AB71" s="164" t="str">
        <f t="shared" si="61"/>
        <v/>
      </c>
      <c r="AC71" s="165" t="str">
        <f t="shared" ref="AC71:AC72" si="62">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66"/>
      <c r="AE71" s="168"/>
      <c r="AF71" s="169"/>
      <c r="AG71" s="177"/>
      <c r="AH71" s="177"/>
      <c r="AI71" s="168"/>
      <c r="AJ71" s="169"/>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8" hidden="1" customHeight="1" x14ac:dyDescent="0.3">
      <c r="A72" s="281"/>
      <c r="B72" s="282"/>
      <c r="C72" s="282"/>
      <c r="D72" s="282"/>
      <c r="E72" s="295"/>
      <c r="F72" s="282"/>
      <c r="G72" s="284"/>
      <c r="H72" s="285"/>
      <c r="I72" s="286"/>
      <c r="J72" s="289"/>
      <c r="K72" s="286">
        <f>IF(NOT(ISERROR(MATCH(J72,_xlfn.ANCHORARRAY(E83),0))),I85&amp;"Por favor no seleccionar los criterios de impacto",J72)</f>
        <v>0</v>
      </c>
      <c r="L72" s="285"/>
      <c r="M72" s="286"/>
      <c r="N72" s="292"/>
      <c r="O72" s="6">
        <v>6</v>
      </c>
      <c r="P72" s="173"/>
      <c r="Q72" s="167" t="str">
        <f t="shared" si="59"/>
        <v/>
      </c>
      <c r="R72" s="160"/>
      <c r="S72" s="160"/>
      <c r="T72" s="161" t="str">
        <f t="shared" si="56"/>
        <v/>
      </c>
      <c r="U72" s="160"/>
      <c r="V72" s="160"/>
      <c r="W72" s="160"/>
      <c r="X72" s="162" t="str">
        <f t="shared" si="60"/>
        <v/>
      </c>
      <c r="Y72" s="163" t="str">
        <f t="shared" si="2"/>
        <v/>
      </c>
      <c r="Z72" s="164" t="str">
        <f t="shared" si="57"/>
        <v/>
      </c>
      <c r="AA72" s="163" t="str">
        <f t="shared" si="4"/>
        <v/>
      </c>
      <c r="AB72" s="164" t="str">
        <f t="shared" si="61"/>
        <v/>
      </c>
      <c r="AC72" s="165" t="str">
        <f t="shared" si="62"/>
        <v/>
      </c>
      <c r="AD72" s="166"/>
      <c r="AE72" s="168"/>
      <c r="AF72" s="169"/>
      <c r="AG72" s="177"/>
      <c r="AH72" s="177"/>
      <c r="AI72" s="168"/>
      <c r="AJ72" s="169"/>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8" hidden="1" customHeight="1" x14ac:dyDescent="0.3">
      <c r="A73" s="231">
        <v>10</v>
      </c>
      <c r="B73" s="233"/>
      <c r="C73" s="233"/>
      <c r="D73" s="233"/>
      <c r="E73" s="293"/>
      <c r="F73" s="233"/>
      <c r="G73" s="264"/>
      <c r="H73" s="229" t="str">
        <f>IF(G73&lt;=0,"",IF(G73&lt;=2,"Muy Baja",IF(G73&lt;=24,"Baja",IF(G73&lt;=500,"Media",IF(G73&lt;=5000,"Alta","Muy Alta")))))</f>
        <v/>
      </c>
      <c r="I73" s="241" t="str">
        <f>IF(H73="","",IF(H73="Muy Baja",0.2,IF(H73="Baja",0.4,IF(H73="Media",0.6,IF(H73="Alta",0.8,IF(H73="Muy Alta",1,))))))</f>
        <v/>
      </c>
      <c r="J73" s="287"/>
      <c r="K73" s="241">
        <f>IF(NOT(ISERROR(MATCH(J73,'Tabla Impacto'!$B$221:$B$223,0))),'Tabla Impacto'!$F$223&amp;"Por favor no seleccionar los criterios de impacto(Afectación Económica o presupuestal y Pérdida Reputacional)",J73)</f>
        <v>0</v>
      </c>
      <c r="L73" s="229" t="str">
        <f>IF(OR(K73='Tabla Impacto'!$C$11,K73='Tabla Impacto'!$D$11),"Leve",IF(OR(K73='Tabla Impacto'!$C$12,K73='Tabla Impacto'!$D$12),"Menor",IF(OR(K73='Tabla Impacto'!$C$13,K73='Tabla Impacto'!$D$13),"Moderado",IF(OR(K73='Tabla Impacto'!$C$14,K73='Tabla Impacto'!$D$14),"Mayor",IF(OR(K73='Tabla Impacto'!$C$15,K73='Tabla Impacto'!$D$15),"Catastrófico","")))))</f>
        <v/>
      </c>
      <c r="M73" s="241" t="str">
        <f>IF(L73="","",IF(L73="Leve",0.2,IF(L73="Menor",0.4,IF(L73="Moderado",0.6,IF(L73="Mayor",0.8,IF(L73="Catastrófico",1,))))))</f>
        <v/>
      </c>
      <c r="N73" s="239" t="str">
        <f>IF(OR(AND(H73="Muy Baja",L73="Leve"),AND(H73="Muy Baja",L73="Menor"),AND(H73="Baja",L73="Leve")),"Bajo",IF(OR(AND(H73="Muy baja",L73="Moderado"),AND(H73="Baja",L73="Menor"),AND(H73="Baja",L73="Moderado"),AND(H73="Media",L73="Leve"),AND(H73="Media",L73="Menor"),AND(H73="Media",L73="Moderado"),AND(H73="Alta",L73="Leve"),AND(H73="Alta",L73="Menor")),"Moderado",IF(OR(AND(H73="Muy Baja",L73="Mayor"),AND(H73="Baja",L73="Mayor"),AND(H73="Media",L73="Mayor"),AND(H73="Alta",L73="Moderado"),AND(H73="Alta",L73="Mayor"),AND(H73="Muy Alta",L73="Leve"),AND(H73="Muy Alta",L73="Menor"),AND(H73="Muy Alta",L73="Moderado"),AND(H73="Muy Alta",L73="Mayor")),"Alto",IF(OR(AND(H73="Muy Baja",L73="Catastrófico"),AND(H73="Baja",L73="Catastrófico"),AND(H73="Media",L73="Catastrófico"),AND(H73="Alta",L73="Catastrófico"),AND(H73="Muy Alta",L73="Catastrófico")),"Extremo",""))))</f>
        <v/>
      </c>
      <c r="O73" s="6">
        <v>1</v>
      </c>
      <c r="P73" s="173"/>
      <c r="Q73" s="167" t="str">
        <f>IF(OR(R73="Preventivo",R73="Detectivo"),"Probabilidad",IF(R73="Correctivo","Impacto",""))</f>
        <v/>
      </c>
      <c r="R73" s="160"/>
      <c r="S73" s="160"/>
      <c r="T73" s="161" t="str">
        <f>IF(AND(R73="Preventivo",S73="Automático"),"50%",IF(AND(R73="Preventivo",S73="Manual"),"40%",IF(AND(R73="Detectivo",S73="Automático"),"40%",IF(AND(R73="Detectivo",S73="Manual"),"30%",IF(AND(R73="Correctivo",S73="Automático"),"35%",IF(AND(R73="Correctivo",S73="Manual"),"25%",""))))))</f>
        <v/>
      </c>
      <c r="U73" s="160"/>
      <c r="V73" s="160"/>
      <c r="W73" s="160"/>
      <c r="X73" s="162" t="str">
        <f>IFERROR(IF(Q73="Probabilidad",(I73-(+I73*T73)),IF(Q73="Impacto",I73,"")),"")</f>
        <v/>
      </c>
      <c r="Y73" s="163" t="str">
        <f>IFERROR(IF(X73="","",IF(X73&lt;=0.2,"Muy Baja",IF(X73&lt;=0.4,"Baja",IF(X73&lt;=0.6,"Media",IF(X73&lt;=0.8,"Alta","Muy Alta"))))),"")</f>
        <v/>
      </c>
      <c r="Z73" s="164" t="str">
        <f>+X73</f>
        <v/>
      </c>
      <c r="AA73" s="163" t="str">
        <f>IFERROR(IF(AB73="","",IF(AB73&lt;=0.2,"Leve",IF(AB73&lt;=0.4,"Menor",IF(AB73&lt;=0.6,"Moderado",IF(AB73&lt;=0.8,"Mayor","Catastrófico"))))),"")</f>
        <v/>
      </c>
      <c r="AB73" s="164" t="str">
        <f>IFERROR(IF(Q73="Impacto",(M73-(+M73*T73)),IF(Q73="Probabilidad",M73,"")),"")</f>
        <v/>
      </c>
      <c r="AC73" s="165" t="str">
        <f>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66"/>
      <c r="AE73" s="168"/>
      <c r="AF73" s="169"/>
      <c r="AG73" s="177"/>
      <c r="AH73" s="177"/>
      <c r="AI73" s="168"/>
      <c r="AJ73" s="169"/>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8" hidden="1" customHeight="1" x14ac:dyDescent="0.3">
      <c r="A74" s="232"/>
      <c r="B74" s="234"/>
      <c r="C74" s="234"/>
      <c r="D74" s="234"/>
      <c r="E74" s="294"/>
      <c r="F74" s="234"/>
      <c r="G74" s="265"/>
      <c r="H74" s="230"/>
      <c r="I74" s="242"/>
      <c r="J74" s="288"/>
      <c r="K74" s="242">
        <f>IF(NOT(ISERROR(MATCH(J74,_xlfn.ANCHORARRAY(E85),0))),I87&amp;"Por favor no seleccionar los criterios de impacto",J74)</f>
        <v>0</v>
      </c>
      <c r="L74" s="230"/>
      <c r="M74" s="242"/>
      <c r="N74" s="240"/>
      <c r="O74" s="6">
        <v>2</v>
      </c>
      <c r="P74" s="173"/>
      <c r="Q74" s="167" t="str">
        <f>IF(OR(R74="Preventivo",R74="Detectivo"),"Probabilidad",IF(R74="Correctivo","Impacto",""))</f>
        <v/>
      </c>
      <c r="R74" s="160"/>
      <c r="S74" s="160"/>
      <c r="T74" s="161" t="str">
        <f t="shared" ref="T74:T78" si="63">IF(AND(R74="Preventivo",S74="Automático"),"50%",IF(AND(R74="Preventivo",S74="Manual"),"40%",IF(AND(R74="Detectivo",S74="Automático"),"40%",IF(AND(R74="Detectivo",S74="Manual"),"30%",IF(AND(R74="Correctivo",S74="Automático"),"35%",IF(AND(R74="Correctivo",S74="Manual"),"25%",""))))))</f>
        <v/>
      </c>
      <c r="U74" s="160"/>
      <c r="V74" s="160"/>
      <c r="W74" s="160"/>
      <c r="X74" s="162" t="str">
        <f>IFERROR(IF(AND(Q73="Probabilidad",Q74="Probabilidad"),(Z73-(+Z73*T74)),IF(Q74="Probabilidad",(I73-(+I73*T74)),IF(Q74="Impacto",Z73,""))),"")</f>
        <v/>
      </c>
      <c r="Y74" s="163" t="str">
        <f t="shared" si="2"/>
        <v/>
      </c>
      <c r="Z74" s="164" t="str">
        <f t="shared" ref="Z74:Z78" si="64">+X74</f>
        <v/>
      </c>
      <c r="AA74" s="163" t="str">
        <f t="shared" si="4"/>
        <v/>
      </c>
      <c r="AB74" s="164" t="str">
        <f>IFERROR(IF(AND(Q73="Impacto",Q74="Impacto"),(AB73-(+AB73*T74)),IF(Q74="Impacto",(M73-(+M73*T74)),IF(Q74="Probabilidad",AB73,""))),"")</f>
        <v/>
      </c>
      <c r="AC74" s="165" t="str">
        <f t="shared" ref="AC74:AC75" si="65">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66"/>
      <c r="AE74" s="168"/>
      <c r="AF74" s="169"/>
      <c r="AG74" s="177"/>
      <c r="AH74" s="177"/>
      <c r="AI74" s="168"/>
      <c r="AJ74" s="169"/>
    </row>
    <row r="75" spans="1:68" ht="18" hidden="1" customHeight="1" x14ac:dyDescent="0.3">
      <c r="A75" s="232"/>
      <c r="B75" s="234"/>
      <c r="C75" s="234"/>
      <c r="D75" s="234"/>
      <c r="E75" s="294"/>
      <c r="F75" s="234"/>
      <c r="G75" s="265"/>
      <c r="H75" s="230"/>
      <c r="I75" s="242"/>
      <c r="J75" s="288"/>
      <c r="K75" s="242">
        <f>IF(NOT(ISERROR(MATCH(J75,_xlfn.ANCHORARRAY(E86),0))),I88&amp;"Por favor no seleccionar los criterios de impacto",J75)</f>
        <v>0</v>
      </c>
      <c r="L75" s="230"/>
      <c r="M75" s="242"/>
      <c r="N75" s="240"/>
      <c r="O75" s="6">
        <v>3</v>
      </c>
      <c r="P75" s="178"/>
      <c r="Q75" s="167" t="str">
        <f>IF(OR(R75="Preventivo",R75="Detectivo"),"Probabilidad",IF(R75="Correctivo","Impacto",""))</f>
        <v/>
      </c>
      <c r="R75" s="160"/>
      <c r="S75" s="160"/>
      <c r="T75" s="161" t="str">
        <f t="shared" si="63"/>
        <v/>
      </c>
      <c r="U75" s="160"/>
      <c r="V75" s="160"/>
      <c r="W75" s="160"/>
      <c r="X75" s="162" t="str">
        <f>IFERROR(IF(AND(Q74="Probabilidad",Q75="Probabilidad"),(Z74-(+Z74*T75)),IF(AND(Q74="Impacto",Q75="Probabilidad"),(Z73-(+Z73*T75)),IF(Q75="Impacto",Z74,""))),"")</f>
        <v/>
      </c>
      <c r="Y75" s="163" t="str">
        <f t="shared" si="2"/>
        <v/>
      </c>
      <c r="Z75" s="164" t="str">
        <f t="shared" si="64"/>
        <v/>
      </c>
      <c r="AA75" s="163" t="str">
        <f t="shared" si="4"/>
        <v/>
      </c>
      <c r="AB75" s="164" t="str">
        <f>IFERROR(IF(AND(Q74="Impacto",Q75="Impacto"),(AB74-(+AB74*T75)),IF(AND(Q74="Probabilidad",Q75="Impacto"),(AB73-(+AB73*T75)),IF(Q75="Probabilidad",AB74,""))),"")</f>
        <v/>
      </c>
      <c r="AC75" s="165" t="str">
        <f t="shared" si="65"/>
        <v/>
      </c>
      <c r="AD75" s="166"/>
      <c r="AE75" s="168"/>
      <c r="AF75" s="169"/>
      <c r="AG75" s="177"/>
      <c r="AH75" s="177"/>
      <c r="AI75" s="168"/>
      <c r="AJ75" s="169"/>
    </row>
    <row r="76" spans="1:68" ht="18" hidden="1" customHeight="1" x14ac:dyDescent="0.3">
      <c r="A76" s="232"/>
      <c r="B76" s="234"/>
      <c r="C76" s="234"/>
      <c r="D76" s="234"/>
      <c r="E76" s="294"/>
      <c r="F76" s="234"/>
      <c r="G76" s="265"/>
      <c r="H76" s="230"/>
      <c r="I76" s="242"/>
      <c r="J76" s="288"/>
      <c r="K76" s="242">
        <f>IF(NOT(ISERROR(MATCH(J76,_xlfn.ANCHORARRAY(E87),0))),I89&amp;"Por favor no seleccionar los criterios de impacto",J76)</f>
        <v>0</v>
      </c>
      <c r="L76" s="230"/>
      <c r="M76" s="242"/>
      <c r="N76" s="240"/>
      <c r="O76" s="6">
        <v>4</v>
      </c>
      <c r="P76" s="173"/>
      <c r="Q76" s="167" t="str">
        <f t="shared" ref="Q76:Q78" si="66">IF(OR(R76="Preventivo",R76="Detectivo"),"Probabilidad",IF(R76="Correctivo","Impacto",""))</f>
        <v/>
      </c>
      <c r="R76" s="160"/>
      <c r="S76" s="160"/>
      <c r="T76" s="161" t="str">
        <f t="shared" si="63"/>
        <v/>
      </c>
      <c r="U76" s="160"/>
      <c r="V76" s="160"/>
      <c r="W76" s="160"/>
      <c r="X76" s="162" t="str">
        <f t="shared" ref="X76:X78" si="67">IFERROR(IF(AND(Q75="Probabilidad",Q76="Probabilidad"),(Z75-(+Z75*T76)),IF(AND(Q75="Impacto",Q76="Probabilidad"),(Z74-(+Z74*T76)),IF(Q76="Impacto",Z75,""))),"")</f>
        <v/>
      </c>
      <c r="Y76" s="163" t="str">
        <f t="shared" si="2"/>
        <v/>
      </c>
      <c r="Z76" s="164" t="str">
        <f t="shared" si="64"/>
        <v/>
      </c>
      <c r="AA76" s="163" t="str">
        <f t="shared" si="4"/>
        <v/>
      </c>
      <c r="AB76" s="164" t="str">
        <f t="shared" ref="AB76:AB78" si="68">IFERROR(IF(AND(Q75="Impacto",Q76="Impacto"),(AB75-(+AB75*T76)),IF(AND(Q75="Probabilidad",Q76="Impacto"),(AB74-(+AB74*T76)),IF(Q76="Probabilidad",AB75,""))),"")</f>
        <v/>
      </c>
      <c r="AC76" s="165" t="str">
        <f>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66"/>
      <c r="AE76" s="168"/>
      <c r="AF76" s="169"/>
      <c r="AG76" s="177"/>
      <c r="AH76" s="177"/>
      <c r="AI76" s="168"/>
      <c r="AJ76" s="169"/>
    </row>
    <row r="77" spans="1:68" ht="18" hidden="1" customHeight="1" x14ac:dyDescent="0.3">
      <c r="A77" s="232"/>
      <c r="B77" s="234"/>
      <c r="C77" s="234"/>
      <c r="D77" s="234"/>
      <c r="E77" s="294"/>
      <c r="F77" s="234"/>
      <c r="G77" s="265"/>
      <c r="H77" s="230"/>
      <c r="I77" s="242"/>
      <c r="J77" s="288"/>
      <c r="K77" s="242">
        <f>IF(NOT(ISERROR(MATCH(J77,_xlfn.ANCHORARRAY(E88),0))),I90&amp;"Por favor no seleccionar los criterios de impacto",J77)</f>
        <v>0</v>
      </c>
      <c r="L77" s="230"/>
      <c r="M77" s="242"/>
      <c r="N77" s="240"/>
      <c r="O77" s="6">
        <v>5</v>
      </c>
      <c r="P77" s="173"/>
      <c r="Q77" s="167" t="str">
        <f t="shared" si="66"/>
        <v/>
      </c>
      <c r="R77" s="160"/>
      <c r="S77" s="160"/>
      <c r="T77" s="161" t="str">
        <f t="shared" si="63"/>
        <v/>
      </c>
      <c r="U77" s="160"/>
      <c r="V77" s="160"/>
      <c r="W77" s="160"/>
      <c r="X77" s="162" t="str">
        <f t="shared" si="67"/>
        <v/>
      </c>
      <c r="Y77" s="163" t="str">
        <f t="shared" si="2"/>
        <v/>
      </c>
      <c r="Z77" s="164" t="str">
        <f t="shared" si="64"/>
        <v/>
      </c>
      <c r="AA77" s="163" t="str">
        <f t="shared" si="4"/>
        <v/>
      </c>
      <c r="AB77" s="164" t="str">
        <f t="shared" si="68"/>
        <v/>
      </c>
      <c r="AC77" s="165" t="str">
        <f t="shared" ref="AC77:AC78" si="69">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66"/>
      <c r="AE77" s="168"/>
      <c r="AF77" s="169"/>
      <c r="AG77" s="177"/>
      <c r="AH77" s="177"/>
      <c r="AI77" s="168"/>
      <c r="AJ77" s="169"/>
    </row>
    <row r="78" spans="1:68" ht="18" hidden="1" customHeight="1" x14ac:dyDescent="0.3">
      <c r="A78" s="281"/>
      <c r="B78" s="282"/>
      <c r="C78" s="282"/>
      <c r="D78" s="282"/>
      <c r="E78" s="295"/>
      <c r="F78" s="282"/>
      <c r="G78" s="284"/>
      <c r="H78" s="285"/>
      <c r="I78" s="286"/>
      <c r="J78" s="289"/>
      <c r="K78" s="286">
        <f>IF(NOT(ISERROR(MATCH(J78,_xlfn.ANCHORARRAY(E89),0))),I91&amp;"Por favor no seleccionar los criterios de impacto",J78)</f>
        <v>0</v>
      </c>
      <c r="L78" s="285"/>
      <c r="M78" s="286"/>
      <c r="N78" s="292"/>
      <c r="O78" s="6">
        <v>6</v>
      </c>
      <c r="P78" s="173"/>
      <c r="Q78" s="167" t="str">
        <f t="shared" si="66"/>
        <v/>
      </c>
      <c r="R78" s="160"/>
      <c r="S78" s="160"/>
      <c r="T78" s="161" t="str">
        <f t="shared" si="63"/>
        <v/>
      </c>
      <c r="U78" s="160"/>
      <c r="V78" s="160"/>
      <c r="W78" s="160"/>
      <c r="X78" s="162" t="str">
        <f t="shared" si="67"/>
        <v/>
      </c>
      <c r="Y78" s="163" t="str">
        <f t="shared" si="2"/>
        <v/>
      </c>
      <c r="Z78" s="164" t="str">
        <f t="shared" si="64"/>
        <v/>
      </c>
      <c r="AA78" s="163" t="str">
        <f t="shared" si="4"/>
        <v/>
      </c>
      <c r="AB78" s="164" t="str">
        <f t="shared" si="68"/>
        <v/>
      </c>
      <c r="AC78" s="165" t="str">
        <f t="shared" si="69"/>
        <v/>
      </c>
      <c r="AD78" s="166"/>
      <c r="AE78" s="168"/>
      <c r="AF78" s="169"/>
      <c r="AG78" s="177"/>
      <c r="AH78" s="177"/>
      <c r="AI78" s="168"/>
      <c r="AJ78" s="169"/>
    </row>
    <row r="79" spans="1:68" ht="49.5" customHeight="1" x14ac:dyDescent="0.3">
      <c r="A79" s="6"/>
      <c r="B79" s="305" t="s">
        <v>89</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7"/>
    </row>
    <row r="81" spans="2:2" s="1" customFormat="1" x14ac:dyDescent="0.3">
      <c r="B81" s="24"/>
    </row>
  </sheetData>
  <dataConsolidate/>
  <mergeCells count="195">
    <mergeCell ref="A16:AJ17"/>
    <mergeCell ref="A22:G22"/>
    <mergeCell ref="H22:N22"/>
    <mergeCell ref="O22:W22"/>
    <mergeCell ref="X22:AD22"/>
    <mergeCell ref="AE22:AJ22"/>
    <mergeCell ref="B79:AJ79"/>
    <mergeCell ref="M67:M72"/>
    <mergeCell ref="N67:N72"/>
    <mergeCell ref="A73:A78"/>
    <mergeCell ref="B73:B78"/>
    <mergeCell ref="C73:C78"/>
    <mergeCell ref="D73:D78"/>
    <mergeCell ref="E73:E78"/>
    <mergeCell ref="F73:F78"/>
    <mergeCell ref="G73:G78"/>
    <mergeCell ref="H73:H78"/>
    <mergeCell ref="I73:I78"/>
    <mergeCell ref="J73:J78"/>
    <mergeCell ref="K73:K78"/>
    <mergeCell ref="L73:L78"/>
    <mergeCell ref="M73:M78"/>
    <mergeCell ref="N73:N78"/>
    <mergeCell ref="J67:J72"/>
    <mergeCell ref="K67:K72"/>
    <mergeCell ref="L67:L72"/>
    <mergeCell ref="A67:A72"/>
    <mergeCell ref="B67:B72"/>
    <mergeCell ref="C67:C72"/>
    <mergeCell ref="D67:D72"/>
    <mergeCell ref="E67:E72"/>
    <mergeCell ref="F67:F72"/>
    <mergeCell ref="G67:G72"/>
    <mergeCell ref="H67:H72"/>
    <mergeCell ref="I67:I72"/>
    <mergeCell ref="M55:M60"/>
    <mergeCell ref="N55:N60"/>
    <mergeCell ref="F61:F66"/>
    <mergeCell ref="G61:G66"/>
    <mergeCell ref="H61:H66"/>
    <mergeCell ref="I61:I66"/>
    <mergeCell ref="J61:J66"/>
    <mergeCell ref="F55:F60"/>
    <mergeCell ref="G55:G60"/>
    <mergeCell ref="H55:H60"/>
    <mergeCell ref="I55:I60"/>
    <mergeCell ref="K61:K66"/>
    <mergeCell ref="L61:L66"/>
    <mergeCell ref="M61:M66"/>
    <mergeCell ref="N61:N66"/>
    <mergeCell ref="I43:I48"/>
    <mergeCell ref="J43:J48"/>
    <mergeCell ref="G49:G54"/>
    <mergeCell ref="H49:H54"/>
    <mergeCell ref="I49:I54"/>
    <mergeCell ref="K43:K48"/>
    <mergeCell ref="L43:L48"/>
    <mergeCell ref="A61:A66"/>
    <mergeCell ref="B61:B66"/>
    <mergeCell ref="C61:C66"/>
    <mergeCell ref="D61:D66"/>
    <mergeCell ref="E61:E66"/>
    <mergeCell ref="A55:A60"/>
    <mergeCell ref="B55:B60"/>
    <mergeCell ref="C55:C60"/>
    <mergeCell ref="D55:D60"/>
    <mergeCell ref="E55:E60"/>
    <mergeCell ref="M43:M48"/>
    <mergeCell ref="N43:N48"/>
    <mergeCell ref="M49:M54"/>
    <mergeCell ref="N49:N54"/>
    <mergeCell ref="J55:J60"/>
    <mergeCell ref="K55:K60"/>
    <mergeCell ref="L55:L60"/>
    <mergeCell ref="A43:A48"/>
    <mergeCell ref="B43:B48"/>
    <mergeCell ref="C43:C48"/>
    <mergeCell ref="A49:A54"/>
    <mergeCell ref="B49:B54"/>
    <mergeCell ref="C49:C54"/>
    <mergeCell ref="D49:D54"/>
    <mergeCell ref="E49:E54"/>
    <mergeCell ref="F49:F54"/>
    <mergeCell ref="D43:D48"/>
    <mergeCell ref="E43:E48"/>
    <mergeCell ref="J49:J54"/>
    <mergeCell ref="K49:K54"/>
    <mergeCell ref="L49:L54"/>
    <mergeCell ref="F43:F48"/>
    <mergeCell ref="G43:G48"/>
    <mergeCell ref="H43:H48"/>
    <mergeCell ref="M31:M36"/>
    <mergeCell ref="N31:N36"/>
    <mergeCell ref="A37:A42"/>
    <mergeCell ref="B37:B42"/>
    <mergeCell ref="C37:C42"/>
    <mergeCell ref="D37:D42"/>
    <mergeCell ref="E37:E42"/>
    <mergeCell ref="F37:F42"/>
    <mergeCell ref="G37:G42"/>
    <mergeCell ref="H37:H42"/>
    <mergeCell ref="I37:I42"/>
    <mergeCell ref="J37:J42"/>
    <mergeCell ref="K37:K42"/>
    <mergeCell ref="L37:L42"/>
    <mergeCell ref="M37:M42"/>
    <mergeCell ref="N37:N42"/>
    <mergeCell ref="K31:K36"/>
    <mergeCell ref="L31:L36"/>
    <mergeCell ref="F28:F30"/>
    <mergeCell ref="G28:G30"/>
    <mergeCell ref="H28:H30"/>
    <mergeCell ref="I28:I30"/>
    <mergeCell ref="J28:J30"/>
    <mergeCell ref="A28:A30"/>
    <mergeCell ref="B28:B30"/>
    <mergeCell ref="A31:A36"/>
    <mergeCell ref="B31:B36"/>
    <mergeCell ref="D31:D36"/>
    <mergeCell ref="E31:E36"/>
    <mergeCell ref="F31:F36"/>
    <mergeCell ref="G31:G36"/>
    <mergeCell ref="H31:H36"/>
    <mergeCell ref="I31:I36"/>
    <mergeCell ref="J31:J36"/>
    <mergeCell ref="C29:C30"/>
    <mergeCell ref="AJ23:AJ24"/>
    <mergeCell ref="AI23:AI24"/>
    <mergeCell ref="AH23:AH24"/>
    <mergeCell ref="AG23:AG24"/>
    <mergeCell ref="AF23:AF24"/>
    <mergeCell ref="A19:B19"/>
    <mergeCell ref="A20:B20"/>
    <mergeCell ref="A21:B21"/>
    <mergeCell ref="A23:A24"/>
    <mergeCell ref="F23:F24"/>
    <mergeCell ref="E23:E24"/>
    <mergeCell ref="D23:D24"/>
    <mergeCell ref="C23:C24"/>
    <mergeCell ref="AD23:AD24"/>
    <mergeCell ref="C20:N20"/>
    <mergeCell ref="C21:N21"/>
    <mergeCell ref="O23:O24"/>
    <mergeCell ref="AC23:AC24"/>
    <mergeCell ref="AB23:AB24"/>
    <mergeCell ref="X23:X24"/>
    <mergeCell ref="P23:P24"/>
    <mergeCell ref="C19:N19"/>
    <mergeCell ref="O19:Q19"/>
    <mergeCell ref="B23:B24"/>
    <mergeCell ref="N23:N24"/>
    <mergeCell ref="J23:J24"/>
    <mergeCell ref="K23:K24"/>
    <mergeCell ref="Q23:Q24"/>
    <mergeCell ref="R23:W23"/>
    <mergeCell ref="D28:D30"/>
    <mergeCell ref="E28:E30"/>
    <mergeCell ref="AE23:AE24"/>
    <mergeCell ref="K28:K30"/>
    <mergeCell ref="L28:L30"/>
    <mergeCell ref="M28:M30"/>
    <mergeCell ref="N28:N30"/>
    <mergeCell ref="L25:L27"/>
    <mergeCell ref="M25:M27"/>
    <mergeCell ref="AA23:AA24"/>
    <mergeCell ref="Y23:Y24"/>
    <mergeCell ref="Z23:Z24"/>
    <mergeCell ref="G23:G24"/>
    <mergeCell ref="H23:H24"/>
    <mergeCell ref="I23:I24"/>
    <mergeCell ref="L23:L24"/>
    <mergeCell ref="M23:M24"/>
    <mergeCell ref="F25:F27"/>
    <mergeCell ref="G25:G27"/>
    <mergeCell ref="A1:AE5"/>
    <mergeCell ref="W14:AB14"/>
    <mergeCell ref="A15:J15"/>
    <mergeCell ref="N7:S7"/>
    <mergeCell ref="W9:AB9"/>
    <mergeCell ref="P8:S8"/>
    <mergeCell ref="P9:S9"/>
    <mergeCell ref="P14:S14"/>
    <mergeCell ref="P10:S10"/>
    <mergeCell ref="P11:S11"/>
    <mergeCell ref="P12:S12"/>
    <mergeCell ref="P13:S13"/>
    <mergeCell ref="H25:H27"/>
    <mergeCell ref="A25:A27"/>
    <mergeCell ref="B25:B27"/>
    <mergeCell ref="D25:D27"/>
    <mergeCell ref="E25:E27"/>
    <mergeCell ref="N25:N27"/>
    <mergeCell ref="I25:I27"/>
    <mergeCell ref="J25:J27"/>
    <mergeCell ref="K25:K27"/>
  </mergeCells>
  <conditionalFormatting sqref="H25 H28">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25 L28 L31 L37 L43 L49 L55 L61 L67 L73">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25">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25:Y27">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25:AA27">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25:AC27">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67">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28">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28:Y30">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28:AA30">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28:AC30">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31">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31">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31:Y36">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31:AA36">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31:AC36">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37">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37">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37:Y42">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37:AA42">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37:AC42">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43">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43">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43:Y48">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43:AA48">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43:AC48">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9">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9">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9:Y54">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9:AA54">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9:AC54">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55">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55">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55:Y60">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55:AA60">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55:AC60">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61">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61">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61:Y66">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61:AA66">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61:AC66">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67">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67:Y72">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67:AA72">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67:AC72">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73">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73">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73:Y78">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73:AA78">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73:AC78">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25:K78">
    <cfRule type="containsText" dxfId="4" priority="1" operator="containsText" text="❌">
      <formula>NOT(ISERROR(SEARCH("❌",K25)))</formula>
    </cfRule>
  </conditionalFormatting>
  <pageMargins left="0.7" right="0.7" top="0.75" bottom="0.75" header="0.3" footer="0.3"/>
  <pageSetup orientation="portrait" r:id="rId1"/>
  <ignoredErrors>
    <ignoredError sqref="AB27"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AJ25:AJ26 AJ28:AJ29 AJ31:AJ32 AJ34:AJ35 AJ37:AJ38 AJ40:AJ41 AJ43:AJ44 AJ46:AJ47 AJ49:AJ50 AJ52:AJ53 AJ55:AJ56 AJ58:AJ59 AJ61:AJ62 AJ64:AJ65 AJ67:AJ68 AJ70:AJ71 AJ73:AJ74 AJ76:AJ77</xm:sqref>
        </x14:dataValidation>
        <x14:dataValidation type="list" allowBlank="1" showInputMessage="1" showErrorMessage="1" xr:uid="{00000000-0002-0000-0100-000000000000}">
          <x14:formula1>
            <xm:f>'Tabla Valoración controles'!$D$4:$D$6</xm:f>
          </x14:formula1>
          <xm:sqref>R25:R78</xm:sqref>
        </x14:dataValidation>
        <x14:dataValidation type="list" allowBlank="1" showInputMessage="1" showErrorMessage="1" xr:uid="{00000000-0002-0000-0100-000001000000}">
          <x14:formula1>
            <xm:f>'Tabla Valoración controles'!$D$7:$D$8</xm:f>
          </x14:formula1>
          <xm:sqref>S25:S78</xm:sqref>
        </x14:dataValidation>
        <x14:dataValidation type="list" allowBlank="1" showInputMessage="1" showErrorMessage="1" xr:uid="{00000000-0002-0000-0100-000002000000}">
          <x14:formula1>
            <xm:f>'Tabla Valoración controles'!$D$9:$D$10</xm:f>
          </x14:formula1>
          <xm:sqref>U25:U78</xm:sqref>
        </x14:dataValidation>
        <x14:dataValidation type="list" allowBlank="1" showInputMessage="1" showErrorMessage="1" xr:uid="{00000000-0002-0000-0100-000003000000}">
          <x14:formula1>
            <xm:f>'Tabla Valoración controles'!$D$11:$D$12</xm:f>
          </x14:formula1>
          <xm:sqref>V25:V78</xm:sqref>
        </x14:dataValidation>
        <x14:dataValidation type="list" allowBlank="1" showInputMessage="1" showErrorMessage="1" xr:uid="{00000000-0002-0000-0100-000005000000}">
          <x14:formula1>
            <xm:f>'Tabla Valoración controles'!$D$13:$D$14</xm:f>
          </x14:formula1>
          <xm:sqref>W25:W78</xm:sqref>
        </x14:dataValidation>
        <x14:dataValidation type="list" allowBlank="1" showInputMessage="1" showErrorMessage="1" xr:uid="{00000000-0002-0000-0100-000006000000}">
          <x14:formula1>
            <xm:f>'Opciones Tratamiento'!$B$13:$B$19</xm:f>
          </x14:formula1>
          <xm:sqref>F25:F78</xm:sqref>
        </x14:dataValidation>
        <x14:dataValidation type="list" allowBlank="1" showInputMessage="1" showErrorMessage="1" xr:uid="{00000000-0002-0000-0100-000007000000}">
          <x14:formula1>
            <xm:f>'Opciones Tratamiento'!$E$2:$E$4</xm:f>
          </x14:formula1>
          <xm:sqref>B25:B78</xm:sqref>
        </x14:dataValidation>
        <x14:dataValidation type="list" allowBlank="1" showInputMessage="1" showErrorMessage="1" xr:uid="{00000000-0002-0000-0100-000008000000}">
          <x14:formula1>
            <xm:f>'Opciones Tratamiento'!$B$2:$B$5</xm:f>
          </x14:formula1>
          <xm:sqref>AD25:AD78</xm:sqref>
        </x14:dataValidation>
        <x14:dataValidation type="list" allowBlank="1" showInputMessage="1" showErrorMessage="1" xr:uid="{00000000-0002-0000-0100-000009000000}">
          <x14:formula1>
            <xm:f>'Tabla Impacto'!$F$210:$F$221</xm:f>
          </x14:formula1>
          <xm:sqref>J25:J78</xm:sqref>
        </x14:dataValidation>
        <x14:dataValidation type="custom" allowBlank="1" showInputMessage="1" showErrorMessage="1" error="Recuerde que las acciones se generan bajo la medida de mitigar el riesgo" xr:uid="{00000000-0002-0000-0100-00000A000000}">
          <x14:formula1>
            <xm:f>IF(OR(AD25='Opciones Tratamiento'!$B$2,AD25='Opciones Tratamiento'!$B$3,AD25='Opciones Tratamiento'!$B$4),ISBLANK(AD25),ISTEXT(AD25))</xm:f>
          </x14:formula1>
          <xm:sqref>AE25:AE78</xm:sqref>
        </x14:dataValidation>
        <x14:dataValidation type="custom" allowBlank="1" showInputMessage="1" showErrorMessage="1" error="Recuerde que las acciones se generan bajo la medida de mitigar el riesgo" xr:uid="{00000000-0002-0000-0100-00000B000000}">
          <x14:formula1>
            <xm:f>IF(OR(AD25='Opciones Tratamiento'!$B$2,AD25='Opciones Tratamiento'!$B$3,AD25='Opciones Tratamiento'!$B$4),ISBLANK(AD25),ISTEXT(AD25))</xm:f>
          </x14:formula1>
          <xm:sqref>AF25:AF78</xm:sqref>
        </x14:dataValidation>
        <x14:dataValidation type="custom" allowBlank="1" showInputMessage="1" showErrorMessage="1" error="Recuerde que las acciones se generan bajo la medida de mitigar el riesgo" xr:uid="{00000000-0002-0000-0100-00000C000000}">
          <x14:formula1>
            <xm:f>IF(OR(AD25='Opciones Tratamiento'!$B$2,AD25='Opciones Tratamiento'!$B$3,AD25='Opciones Tratamiento'!$B$4),ISBLANK(AD25),ISTEXT(AD25))</xm:f>
          </x14:formula1>
          <xm:sqref>AG25:AG78</xm:sqref>
        </x14:dataValidation>
        <x14:dataValidation type="custom" allowBlank="1" showInputMessage="1" showErrorMessage="1" error="Recuerde que las acciones se generan bajo la medida de mitigar el riesgo" xr:uid="{00000000-0002-0000-0100-00000D000000}">
          <x14:formula1>
            <xm:f>IF(OR(AD25='Opciones Tratamiento'!$B$2,AD25='Opciones Tratamiento'!$B$3,AD25='Opciones Tratamiento'!$B$4),ISBLANK(AD25),ISTEXT(AD25))</xm:f>
          </x14:formula1>
          <xm:sqref>AH25:AH78</xm:sqref>
        </x14:dataValidation>
        <x14:dataValidation type="custom" allowBlank="1" showInputMessage="1" showErrorMessage="1" error="Recuerde que las acciones se generan bajo la medida de mitigar el riesgo" xr:uid="{00000000-0002-0000-0100-00000E000000}">
          <x14:formula1>
            <xm:f>IF(OR(AD25='Opciones Tratamiento'!$B$2,AD25='Opciones Tratamiento'!$B$3,AD25='Opciones Tratamiento'!$B$4),ISBLANK(AD25),ISTEXT(AD25))</xm:f>
          </x14:formula1>
          <xm:sqref>AI25:AI78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08" t="s">
        <v>90</v>
      </c>
      <c r="C2" s="308"/>
      <c r="D2" s="308"/>
      <c r="E2" s="308"/>
      <c r="F2" s="308"/>
      <c r="G2" s="308"/>
      <c r="H2" s="308"/>
      <c r="I2" s="308"/>
      <c r="J2" s="345" t="s">
        <v>13</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08"/>
      <c r="C3" s="308"/>
      <c r="D3" s="308"/>
      <c r="E3" s="308"/>
      <c r="F3" s="308"/>
      <c r="G3" s="308"/>
      <c r="H3" s="308"/>
      <c r="I3" s="308"/>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08"/>
      <c r="C4" s="308"/>
      <c r="D4" s="308"/>
      <c r="E4" s="308"/>
      <c r="F4" s="308"/>
      <c r="G4" s="308"/>
      <c r="H4" s="308"/>
      <c r="I4" s="308"/>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56" t="s">
        <v>91</v>
      </c>
      <c r="C6" s="356"/>
      <c r="D6" s="357"/>
      <c r="E6" s="346" t="s">
        <v>92</v>
      </c>
      <c r="F6" s="347"/>
      <c r="G6" s="347"/>
      <c r="H6" s="347"/>
      <c r="I6" s="348"/>
      <c r="J6" s="342" t="str">
        <f>IF(AND('Mapa final'!$H$25="Muy Alta",'Mapa final'!$L$25="Leve"),CONCATENATE("R",'Mapa final'!$A$25),"")</f>
        <v/>
      </c>
      <c r="K6" s="343"/>
      <c r="L6" s="343" t="str">
        <f>IF(AND('Mapa final'!$H$28="Muy Alta",'Mapa final'!$L$28="Leve"),CONCATENATE("R",'Mapa final'!$A$28),"")</f>
        <v/>
      </c>
      <c r="M6" s="343"/>
      <c r="N6" s="343" t="str">
        <f>IF(AND('Mapa final'!$H$31="Muy Alta",'Mapa final'!$L$31="Leve"),CONCATENATE("R",'Mapa final'!$A$31),"")</f>
        <v/>
      </c>
      <c r="O6" s="344"/>
      <c r="P6" s="342" t="str">
        <f>IF(AND('Mapa final'!$H$25="Muy Alta",'Mapa final'!$L$25="Menor"),CONCATENATE("R",'Mapa final'!$A$25),"")</f>
        <v/>
      </c>
      <c r="Q6" s="343"/>
      <c r="R6" s="343" t="str">
        <f>IF(AND('Mapa final'!$H$28="Muy Alta",'Mapa final'!$L$28="Menor"),CONCATENATE("R",'Mapa final'!$A$28),"")</f>
        <v/>
      </c>
      <c r="S6" s="343"/>
      <c r="T6" s="343" t="str">
        <f>IF(AND('Mapa final'!$H$31="Muy Alta",'Mapa final'!$L$31="Menor"),CONCATENATE("R",'Mapa final'!$A$31),"")</f>
        <v/>
      </c>
      <c r="U6" s="344"/>
      <c r="V6" s="342" t="str">
        <f>IF(AND('Mapa final'!$H$25="Muy Alta",'Mapa final'!$L$25="Moderado"),CONCATENATE("R",'Mapa final'!$A$25),"")</f>
        <v/>
      </c>
      <c r="W6" s="343"/>
      <c r="X6" s="343" t="str">
        <f>IF(AND('Mapa final'!$H$28="Muy Alta",'Mapa final'!$L$28="Moderado"),CONCATENATE("R",'Mapa final'!$A$28),"")</f>
        <v/>
      </c>
      <c r="Y6" s="343"/>
      <c r="Z6" s="343" t="str">
        <f>IF(AND('Mapa final'!$H$31="Muy Alta",'Mapa final'!$L$31="Moderado"),CONCATENATE("R",'Mapa final'!$A$31),"")</f>
        <v/>
      </c>
      <c r="AA6" s="344"/>
      <c r="AB6" s="342" t="str">
        <f>IF(AND('Mapa final'!$H$25="Muy Alta",'Mapa final'!$L$25="Mayor"),CONCATENATE("R",'Mapa final'!$A$25),"")</f>
        <v/>
      </c>
      <c r="AC6" s="343"/>
      <c r="AD6" s="343" t="str">
        <f>IF(AND('Mapa final'!$H$28="Muy Alta",'Mapa final'!$L$28="Mayor"),CONCATENATE("R",'Mapa final'!$A$28),"")</f>
        <v/>
      </c>
      <c r="AE6" s="343"/>
      <c r="AF6" s="343" t="str">
        <f>IF(AND('Mapa final'!$H$31="Muy Alta",'Mapa final'!$L$31="Mayor"),CONCATENATE("R",'Mapa final'!$A$31),"")</f>
        <v/>
      </c>
      <c r="AG6" s="344"/>
      <c r="AH6" s="333" t="str">
        <f>IF(AND('Mapa final'!$H$25="Muy Alta",'Mapa final'!$L$25="Catastrófico"),CONCATENATE("R",'Mapa final'!$A$25),"")</f>
        <v/>
      </c>
      <c r="AI6" s="334"/>
      <c r="AJ6" s="334" t="str">
        <f>IF(AND('Mapa final'!$H$28="Muy Alta",'Mapa final'!$L$28="Catastrófico"),CONCATENATE("R",'Mapa final'!$A$28),"")</f>
        <v/>
      </c>
      <c r="AK6" s="334"/>
      <c r="AL6" s="334" t="str">
        <f>IF(AND('Mapa final'!$H$31="Muy Alta",'Mapa final'!$L$31="Catastrófico"),CONCATENATE("R",'Mapa final'!$A$31),"")</f>
        <v/>
      </c>
      <c r="AM6" s="335"/>
      <c r="AO6" s="358" t="s">
        <v>93</v>
      </c>
      <c r="AP6" s="359"/>
      <c r="AQ6" s="359"/>
      <c r="AR6" s="359"/>
      <c r="AS6" s="359"/>
      <c r="AT6" s="36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56"/>
      <c r="C7" s="356"/>
      <c r="D7" s="357"/>
      <c r="E7" s="349"/>
      <c r="F7" s="350"/>
      <c r="G7" s="350"/>
      <c r="H7" s="350"/>
      <c r="I7" s="351"/>
      <c r="J7" s="336"/>
      <c r="K7" s="337"/>
      <c r="L7" s="337"/>
      <c r="M7" s="337"/>
      <c r="N7" s="337"/>
      <c r="O7" s="338"/>
      <c r="P7" s="336"/>
      <c r="Q7" s="337"/>
      <c r="R7" s="337"/>
      <c r="S7" s="337"/>
      <c r="T7" s="337"/>
      <c r="U7" s="338"/>
      <c r="V7" s="336"/>
      <c r="W7" s="337"/>
      <c r="X7" s="337"/>
      <c r="Y7" s="337"/>
      <c r="Z7" s="337"/>
      <c r="AA7" s="338"/>
      <c r="AB7" s="336"/>
      <c r="AC7" s="337"/>
      <c r="AD7" s="337"/>
      <c r="AE7" s="337"/>
      <c r="AF7" s="337"/>
      <c r="AG7" s="338"/>
      <c r="AH7" s="327"/>
      <c r="AI7" s="328"/>
      <c r="AJ7" s="328"/>
      <c r="AK7" s="328"/>
      <c r="AL7" s="328"/>
      <c r="AM7" s="329"/>
      <c r="AN7" s="83"/>
      <c r="AO7" s="361"/>
      <c r="AP7" s="362"/>
      <c r="AQ7" s="362"/>
      <c r="AR7" s="362"/>
      <c r="AS7" s="362"/>
      <c r="AT7" s="36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56"/>
      <c r="C8" s="356"/>
      <c r="D8" s="357"/>
      <c r="E8" s="349"/>
      <c r="F8" s="350"/>
      <c r="G8" s="350"/>
      <c r="H8" s="350"/>
      <c r="I8" s="351"/>
      <c r="J8" s="336" t="str">
        <f>IF(AND('Mapa final'!$H$37="Muy Alta",'Mapa final'!$L$37="Leve"),CONCATENATE("R",'Mapa final'!$A$37),"")</f>
        <v/>
      </c>
      <c r="K8" s="337"/>
      <c r="L8" s="337" t="str">
        <f>IF(AND('Mapa final'!$H$43="Muy Alta",'Mapa final'!$L$43="Leve"),CONCATENATE("R",'Mapa final'!$A$43),"")</f>
        <v/>
      </c>
      <c r="M8" s="337"/>
      <c r="N8" s="337" t="str">
        <f>IF(AND('Mapa final'!$H$49="Muy Alta",'Mapa final'!$L$49="Leve"),CONCATENATE("R",'Mapa final'!$A$49),"")</f>
        <v/>
      </c>
      <c r="O8" s="338"/>
      <c r="P8" s="336" t="str">
        <f>IF(AND('Mapa final'!$H$37="Muy Alta",'Mapa final'!$L$37="Menor"),CONCATENATE("R",'Mapa final'!$A$37),"")</f>
        <v/>
      </c>
      <c r="Q8" s="337"/>
      <c r="R8" s="337" t="str">
        <f>IF(AND('Mapa final'!$H$43="Muy Alta",'Mapa final'!$L$43="Menor"),CONCATENATE("R",'Mapa final'!$A$43),"")</f>
        <v/>
      </c>
      <c r="S8" s="337"/>
      <c r="T8" s="337" t="str">
        <f>IF(AND('Mapa final'!$H$49="Muy Alta",'Mapa final'!$L$49="Menor"),CONCATENATE("R",'Mapa final'!$A$49),"")</f>
        <v/>
      </c>
      <c r="U8" s="338"/>
      <c r="V8" s="336" t="str">
        <f>IF(AND('Mapa final'!$H$37="Muy Alta",'Mapa final'!$L$37="Moderado"),CONCATENATE("R",'Mapa final'!$A$37),"")</f>
        <v/>
      </c>
      <c r="W8" s="337"/>
      <c r="X8" s="337" t="str">
        <f>IF(AND('Mapa final'!$H$43="Muy Alta",'Mapa final'!$L$43="Moderado"),CONCATENATE("R",'Mapa final'!$A$43),"")</f>
        <v/>
      </c>
      <c r="Y8" s="337"/>
      <c r="Z8" s="337" t="str">
        <f>IF(AND('Mapa final'!$H$49="Muy Alta",'Mapa final'!$L$49="Moderado"),CONCATENATE("R",'Mapa final'!$A$49),"")</f>
        <v/>
      </c>
      <c r="AA8" s="338"/>
      <c r="AB8" s="336" t="str">
        <f>IF(AND('Mapa final'!$H$37="Muy Alta",'Mapa final'!$L$37="Mayor"),CONCATENATE("R",'Mapa final'!$A$37),"")</f>
        <v/>
      </c>
      <c r="AC8" s="337"/>
      <c r="AD8" s="337" t="str">
        <f>IF(AND('Mapa final'!$H$43="Muy Alta",'Mapa final'!$L$43="Mayor"),CONCATENATE("R",'Mapa final'!$A$43),"")</f>
        <v/>
      </c>
      <c r="AE8" s="337"/>
      <c r="AF8" s="337" t="str">
        <f>IF(AND('Mapa final'!$H$49="Muy Alta",'Mapa final'!$L$49="Mayor"),CONCATENATE("R",'Mapa final'!$A$49),"")</f>
        <v/>
      </c>
      <c r="AG8" s="338"/>
      <c r="AH8" s="327" t="str">
        <f>IF(AND('Mapa final'!$H$37="Muy Alta",'Mapa final'!$L$37="Catastrófico"),CONCATENATE("R",'Mapa final'!$A$37),"")</f>
        <v/>
      </c>
      <c r="AI8" s="328"/>
      <c r="AJ8" s="328" t="str">
        <f>IF(AND('Mapa final'!$H$43="Muy Alta",'Mapa final'!$L$43="Catastrófico"),CONCATENATE("R",'Mapa final'!$A$43),"")</f>
        <v/>
      </c>
      <c r="AK8" s="328"/>
      <c r="AL8" s="328" t="str">
        <f>IF(AND('Mapa final'!$H$49="Muy Alta",'Mapa final'!$L$49="Catastrófico"),CONCATENATE("R",'Mapa final'!$A$49),"")</f>
        <v/>
      </c>
      <c r="AM8" s="329"/>
      <c r="AN8" s="83"/>
      <c r="AO8" s="361"/>
      <c r="AP8" s="362"/>
      <c r="AQ8" s="362"/>
      <c r="AR8" s="362"/>
      <c r="AS8" s="362"/>
      <c r="AT8" s="36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56"/>
      <c r="C9" s="356"/>
      <c r="D9" s="357"/>
      <c r="E9" s="349"/>
      <c r="F9" s="350"/>
      <c r="G9" s="350"/>
      <c r="H9" s="350"/>
      <c r="I9" s="351"/>
      <c r="J9" s="336"/>
      <c r="K9" s="337"/>
      <c r="L9" s="337"/>
      <c r="M9" s="337"/>
      <c r="N9" s="337"/>
      <c r="O9" s="338"/>
      <c r="P9" s="336"/>
      <c r="Q9" s="337"/>
      <c r="R9" s="337"/>
      <c r="S9" s="337"/>
      <c r="T9" s="337"/>
      <c r="U9" s="338"/>
      <c r="V9" s="336"/>
      <c r="W9" s="337"/>
      <c r="X9" s="337"/>
      <c r="Y9" s="337"/>
      <c r="Z9" s="337"/>
      <c r="AA9" s="338"/>
      <c r="AB9" s="336"/>
      <c r="AC9" s="337"/>
      <c r="AD9" s="337"/>
      <c r="AE9" s="337"/>
      <c r="AF9" s="337"/>
      <c r="AG9" s="338"/>
      <c r="AH9" s="327"/>
      <c r="AI9" s="328"/>
      <c r="AJ9" s="328"/>
      <c r="AK9" s="328"/>
      <c r="AL9" s="328"/>
      <c r="AM9" s="329"/>
      <c r="AN9" s="83"/>
      <c r="AO9" s="361"/>
      <c r="AP9" s="362"/>
      <c r="AQ9" s="362"/>
      <c r="AR9" s="362"/>
      <c r="AS9" s="362"/>
      <c r="AT9" s="36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56"/>
      <c r="C10" s="356"/>
      <c r="D10" s="357"/>
      <c r="E10" s="349"/>
      <c r="F10" s="350"/>
      <c r="G10" s="350"/>
      <c r="H10" s="350"/>
      <c r="I10" s="351"/>
      <c r="J10" s="336" t="str">
        <f>IF(AND('Mapa final'!$H$55="Muy Alta",'Mapa final'!$L$55="Leve"),CONCATENATE("R",'Mapa final'!$A$55),"")</f>
        <v/>
      </c>
      <c r="K10" s="337"/>
      <c r="L10" s="337" t="str">
        <f>IF(AND('Mapa final'!$H$61="Muy Alta",'Mapa final'!$L$61="Leve"),CONCATENATE("R",'Mapa final'!$A$61),"")</f>
        <v/>
      </c>
      <c r="M10" s="337"/>
      <c r="N10" s="337" t="str">
        <f>IF(AND('Mapa final'!$H$67="Muy Alta",'Mapa final'!$L$67="Leve"),CONCATENATE("R",'Mapa final'!$A$67),"")</f>
        <v/>
      </c>
      <c r="O10" s="338"/>
      <c r="P10" s="336" t="str">
        <f>IF(AND('Mapa final'!$H$55="Muy Alta",'Mapa final'!$L$55="Menor"),CONCATENATE("R",'Mapa final'!$A$55),"")</f>
        <v/>
      </c>
      <c r="Q10" s="337"/>
      <c r="R10" s="337" t="str">
        <f>IF(AND('Mapa final'!$H$61="Muy Alta",'Mapa final'!$L$61="Menor"),CONCATENATE("R",'Mapa final'!$A$61),"")</f>
        <v/>
      </c>
      <c r="S10" s="337"/>
      <c r="T10" s="337" t="str">
        <f>IF(AND('Mapa final'!$H$67="Muy Alta",'Mapa final'!$L$67="Menor"),CONCATENATE("R",'Mapa final'!$A$67),"")</f>
        <v/>
      </c>
      <c r="U10" s="338"/>
      <c r="V10" s="336" t="str">
        <f>IF(AND('Mapa final'!$H$55="Muy Alta",'Mapa final'!$L$55="Moderado"),CONCATENATE("R",'Mapa final'!$A$55),"")</f>
        <v/>
      </c>
      <c r="W10" s="337"/>
      <c r="X10" s="337" t="str">
        <f>IF(AND('Mapa final'!$H$61="Muy Alta",'Mapa final'!$L$61="Moderado"),CONCATENATE("R",'Mapa final'!$A$61),"")</f>
        <v/>
      </c>
      <c r="Y10" s="337"/>
      <c r="Z10" s="337" t="str">
        <f>IF(AND('Mapa final'!$H$67="Muy Alta",'Mapa final'!$L$67="Moderado"),CONCATENATE("R",'Mapa final'!$A$67),"")</f>
        <v/>
      </c>
      <c r="AA10" s="338"/>
      <c r="AB10" s="336" t="str">
        <f>IF(AND('Mapa final'!$H$55="Muy Alta",'Mapa final'!$L$55="Mayor"),CONCATENATE("R",'Mapa final'!$A$55),"")</f>
        <v/>
      </c>
      <c r="AC10" s="337"/>
      <c r="AD10" s="337" t="str">
        <f>IF(AND('Mapa final'!$H$61="Muy Alta",'Mapa final'!$L$61="Mayor"),CONCATENATE("R",'Mapa final'!$A$61),"")</f>
        <v/>
      </c>
      <c r="AE10" s="337"/>
      <c r="AF10" s="337" t="str">
        <f>IF(AND('Mapa final'!$H$67="Muy Alta",'Mapa final'!$L$67="Mayor"),CONCATENATE("R",'Mapa final'!$A$67),"")</f>
        <v/>
      </c>
      <c r="AG10" s="338"/>
      <c r="AH10" s="327" t="str">
        <f>IF(AND('Mapa final'!$H$55="Muy Alta",'Mapa final'!$L$55="Catastrófico"),CONCATENATE("R",'Mapa final'!$A$55),"")</f>
        <v/>
      </c>
      <c r="AI10" s="328"/>
      <c r="AJ10" s="328" t="str">
        <f>IF(AND('Mapa final'!$H$61="Muy Alta",'Mapa final'!$L$61="Catastrófico"),CONCATENATE("R",'Mapa final'!$A$61),"")</f>
        <v/>
      </c>
      <c r="AK10" s="328"/>
      <c r="AL10" s="328" t="str">
        <f>IF(AND('Mapa final'!$H$67="Muy Alta",'Mapa final'!$L$67="Catastrófico"),CONCATENATE("R",'Mapa final'!$A$67),"")</f>
        <v/>
      </c>
      <c r="AM10" s="329"/>
      <c r="AN10" s="83"/>
      <c r="AO10" s="361"/>
      <c r="AP10" s="362"/>
      <c r="AQ10" s="362"/>
      <c r="AR10" s="362"/>
      <c r="AS10" s="362"/>
      <c r="AT10" s="36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56"/>
      <c r="C11" s="356"/>
      <c r="D11" s="357"/>
      <c r="E11" s="349"/>
      <c r="F11" s="350"/>
      <c r="G11" s="350"/>
      <c r="H11" s="350"/>
      <c r="I11" s="351"/>
      <c r="J11" s="336"/>
      <c r="K11" s="337"/>
      <c r="L11" s="337"/>
      <c r="M11" s="337"/>
      <c r="N11" s="337"/>
      <c r="O11" s="338"/>
      <c r="P11" s="336"/>
      <c r="Q11" s="337"/>
      <c r="R11" s="337"/>
      <c r="S11" s="337"/>
      <c r="T11" s="337"/>
      <c r="U11" s="338"/>
      <c r="V11" s="336"/>
      <c r="W11" s="337"/>
      <c r="X11" s="337"/>
      <c r="Y11" s="337"/>
      <c r="Z11" s="337"/>
      <c r="AA11" s="338"/>
      <c r="AB11" s="336"/>
      <c r="AC11" s="337"/>
      <c r="AD11" s="337"/>
      <c r="AE11" s="337"/>
      <c r="AF11" s="337"/>
      <c r="AG11" s="338"/>
      <c r="AH11" s="327"/>
      <c r="AI11" s="328"/>
      <c r="AJ11" s="328"/>
      <c r="AK11" s="328"/>
      <c r="AL11" s="328"/>
      <c r="AM11" s="329"/>
      <c r="AN11" s="83"/>
      <c r="AO11" s="361"/>
      <c r="AP11" s="362"/>
      <c r="AQ11" s="362"/>
      <c r="AR11" s="362"/>
      <c r="AS11" s="362"/>
      <c r="AT11" s="36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56"/>
      <c r="C12" s="356"/>
      <c r="D12" s="357"/>
      <c r="E12" s="349"/>
      <c r="F12" s="350"/>
      <c r="G12" s="350"/>
      <c r="H12" s="350"/>
      <c r="I12" s="351"/>
      <c r="J12" s="336" t="str">
        <f>IF(AND('Mapa final'!$H$73="Muy Alta",'Mapa final'!$L$73="Leve"),CONCATENATE("R",'Mapa final'!$A$73),"")</f>
        <v/>
      </c>
      <c r="K12" s="337"/>
      <c r="L12" s="337" t="str">
        <f>IF(AND('Mapa final'!$H$79="Muy Alta",'Mapa final'!$L$79="Leve"),CONCATENATE("R",'Mapa final'!$A$79),"")</f>
        <v/>
      </c>
      <c r="M12" s="337"/>
      <c r="N12" s="337" t="str">
        <f>IF(AND('Mapa final'!$H$85="Muy Alta",'Mapa final'!$L$85="Leve"),CONCATENATE("R",'Mapa final'!$A$85),"")</f>
        <v/>
      </c>
      <c r="O12" s="338"/>
      <c r="P12" s="336" t="str">
        <f>IF(AND('Mapa final'!$H$73="Muy Alta",'Mapa final'!$L$73="Menor"),CONCATENATE("R",'Mapa final'!$A$73),"")</f>
        <v/>
      </c>
      <c r="Q12" s="337"/>
      <c r="R12" s="337" t="str">
        <f>IF(AND('Mapa final'!$H$79="Muy Alta",'Mapa final'!$L$79="Menor"),CONCATENATE("R",'Mapa final'!$A$79),"")</f>
        <v/>
      </c>
      <c r="S12" s="337"/>
      <c r="T12" s="337" t="str">
        <f>IF(AND('Mapa final'!$H$85="Muy Alta",'Mapa final'!$L$85="Menor"),CONCATENATE("R",'Mapa final'!$A$85),"")</f>
        <v/>
      </c>
      <c r="U12" s="338"/>
      <c r="V12" s="336" t="str">
        <f>IF(AND('Mapa final'!$H$73="Muy Alta",'Mapa final'!$L$73="Moderado"),CONCATENATE("R",'Mapa final'!$A$73),"")</f>
        <v/>
      </c>
      <c r="W12" s="337"/>
      <c r="X12" s="337" t="str">
        <f>IF(AND('Mapa final'!$H$79="Muy Alta",'Mapa final'!$L$79="Moderado"),CONCATENATE("R",'Mapa final'!$A$79),"")</f>
        <v/>
      </c>
      <c r="Y12" s="337"/>
      <c r="Z12" s="337" t="str">
        <f>IF(AND('Mapa final'!$H$85="Muy Alta",'Mapa final'!$L$85="Moderado"),CONCATENATE("R",'Mapa final'!$A$85),"")</f>
        <v/>
      </c>
      <c r="AA12" s="338"/>
      <c r="AB12" s="336" t="str">
        <f>IF(AND('Mapa final'!$H$73="Muy Alta",'Mapa final'!$L$73="Mayor"),CONCATENATE("R",'Mapa final'!$A$73),"")</f>
        <v/>
      </c>
      <c r="AC12" s="337"/>
      <c r="AD12" s="337" t="str">
        <f>IF(AND('Mapa final'!$H$79="Muy Alta",'Mapa final'!$L$79="Mayor"),CONCATENATE("R",'Mapa final'!$A$79),"")</f>
        <v/>
      </c>
      <c r="AE12" s="337"/>
      <c r="AF12" s="337" t="str">
        <f>IF(AND('Mapa final'!$H$85="Muy Alta",'Mapa final'!$L$85="Mayor"),CONCATENATE("R",'Mapa final'!$A$85),"")</f>
        <v/>
      </c>
      <c r="AG12" s="338"/>
      <c r="AH12" s="327" t="str">
        <f>IF(AND('Mapa final'!$H$73="Muy Alta",'Mapa final'!$L$73="Catastrófico"),CONCATENATE("R",'Mapa final'!$A$73),"")</f>
        <v/>
      </c>
      <c r="AI12" s="328"/>
      <c r="AJ12" s="328" t="str">
        <f>IF(AND('Mapa final'!$H$79="Muy Alta",'Mapa final'!$L$79="Catastrófico"),CONCATENATE("R",'Mapa final'!$A$79),"")</f>
        <v/>
      </c>
      <c r="AK12" s="328"/>
      <c r="AL12" s="328" t="str">
        <f>IF(AND('Mapa final'!$H$85="Muy Alta",'Mapa final'!$L$85="Catastrófico"),CONCATENATE("R",'Mapa final'!$A$85),"")</f>
        <v/>
      </c>
      <c r="AM12" s="329"/>
      <c r="AN12" s="83"/>
      <c r="AO12" s="361"/>
      <c r="AP12" s="362"/>
      <c r="AQ12" s="362"/>
      <c r="AR12" s="362"/>
      <c r="AS12" s="362"/>
      <c r="AT12" s="36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56"/>
      <c r="C13" s="356"/>
      <c r="D13" s="357"/>
      <c r="E13" s="352"/>
      <c r="F13" s="353"/>
      <c r="G13" s="353"/>
      <c r="H13" s="353"/>
      <c r="I13" s="354"/>
      <c r="J13" s="336"/>
      <c r="K13" s="337"/>
      <c r="L13" s="337"/>
      <c r="M13" s="337"/>
      <c r="N13" s="337"/>
      <c r="O13" s="338"/>
      <c r="P13" s="336"/>
      <c r="Q13" s="337"/>
      <c r="R13" s="337"/>
      <c r="S13" s="337"/>
      <c r="T13" s="337"/>
      <c r="U13" s="338"/>
      <c r="V13" s="336"/>
      <c r="W13" s="337"/>
      <c r="X13" s="337"/>
      <c r="Y13" s="337"/>
      <c r="Z13" s="337"/>
      <c r="AA13" s="338"/>
      <c r="AB13" s="336"/>
      <c r="AC13" s="337"/>
      <c r="AD13" s="337"/>
      <c r="AE13" s="337"/>
      <c r="AF13" s="337"/>
      <c r="AG13" s="338"/>
      <c r="AH13" s="330"/>
      <c r="AI13" s="331"/>
      <c r="AJ13" s="331"/>
      <c r="AK13" s="331"/>
      <c r="AL13" s="331"/>
      <c r="AM13" s="332"/>
      <c r="AN13" s="83"/>
      <c r="AO13" s="364"/>
      <c r="AP13" s="365"/>
      <c r="AQ13" s="365"/>
      <c r="AR13" s="365"/>
      <c r="AS13" s="365"/>
      <c r="AT13" s="36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56"/>
      <c r="C14" s="356"/>
      <c r="D14" s="357"/>
      <c r="E14" s="346" t="s">
        <v>94</v>
      </c>
      <c r="F14" s="347"/>
      <c r="G14" s="347"/>
      <c r="H14" s="347"/>
      <c r="I14" s="347"/>
      <c r="J14" s="324" t="str">
        <f>IF(AND('Mapa final'!$H$25="Alta",'Mapa final'!$L$25="Leve"),CONCATENATE("R",'Mapa final'!$A$25),"")</f>
        <v/>
      </c>
      <c r="K14" s="325"/>
      <c r="L14" s="325" t="str">
        <f>IF(AND('Mapa final'!$H$28="Alta",'Mapa final'!$L$28="Leve"),CONCATENATE("R",'Mapa final'!$A$28),"")</f>
        <v/>
      </c>
      <c r="M14" s="325"/>
      <c r="N14" s="325" t="str">
        <f>IF(AND('Mapa final'!$H$31="Alta",'Mapa final'!$L$31="Leve"),CONCATENATE("R",'Mapa final'!$A$31),"")</f>
        <v/>
      </c>
      <c r="O14" s="326"/>
      <c r="P14" s="324" t="str">
        <f>IF(AND('Mapa final'!$H$25="Alta",'Mapa final'!$L$25="Menor"),CONCATENATE("R",'Mapa final'!$A$25),"")</f>
        <v/>
      </c>
      <c r="Q14" s="325"/>
      <c r="R14" s="325" t="str">
        <f>IF(AND('Mapa final'!$H$28="Alta",'Mapa final'!$L$28="Menor"),CONCATENATE("R",'Mapa final'!$A$28),"")</f>
        <v/>
      </c>
      <c r="S14" s="325"/>
      <c r="T14" s="325" t="str">
        <f>IF(AND('Mapa final'!$H$31="Alta",'Mapa final'!$L$31="Menor"),CONCATENATE("R",'Mapa final'!$A$31),"")</f>
        <v/>
      </c>
      <c r="U14" s="326"/>
      <c r="V14" s="342" t="str">
        <f>IF(AND('Mapa final'!$H$25="Alta",'Mapa final'!$L$25="Moderado"),CONCATENATE("R",'Mapa final'!$A$25),"")</f>
        <v/>
      </c>
      <c r="W14" s="343"/>
      <c r="X14" s="343" t="str">
        <f>IF(AND('Mapa final'!$H$28="Alta",'Mapa final'!$L$28="Moderado"),CONCATENATE("R",'Mapa final'!$A$28),"")</f>
        <v/>
      </c>
      <c r="Y14" s="343"/>
      <c r="Z14" s="343" t="str">
        <f>IF(AND('Mapa final'!$H$31="Alta",'Mapa final'!$L$31="Moderado"),CONCATENATE("R",'Mapa final'!$A$31),"")</f>
        <v/>
      </c>
      <c r="AA14" s="344"/>
      <c r="AB14" s="342" t="str">
        <f>IF(AND('Mapa final'!$H$25="Alta",'Mapa final'!$L$25="Mayor"),CONCATENATE("R",'Mapa final'!$A$25),"")</f>
        <v/>
      </c>
      <c r="AC14" s="343"/>
      <c r="AD14" s="343" t="str">
        <f>IF(AND('Mapa final'!$H$28="Alta",'Mapa final'!$L$28="Mayor"),CONCATENATE("R",'Mapa final'!$A$28),"")</f>
        <v/>
      </c>
      <c r="AE14" s="343"/>
      <c r="AF14" s="343" t="str">
        <f>IF(AND('Mapa final'!$H$31="Alta",'Mapa final'!$L$31="Mayor"),CONCATENATE("R",'Mapa final'!$A$31),"")</f>
        <v/>
      </c>
      <c r="AG14" s="344"/>
      <c r="AH14" s="333" t="str">
        <f>IF(AND('Mapa final'!$H$25="Alta",'Mapa final'!$L$25="Catastrófico"),CONCATENATE("R",'Mapa final'!$A$25),"")</f>
        <v/>
      </c>
      <c r="AI14" s="334"/>
      <c r="AJ14" s="334" t="str">
        <f>IF(AND('Mapa final'!$H$28="Alta",'Mapa final'!$L$28="Catastrófico"),CONCATENATE("R",'Mapa final'!$A$28),"")</f>
        <v/>
      </c>
      <c r="AK14" s="334"/>
      <c r="AL14" s="334" t="str">
        <f>IF(AND('Mapa final'!$H$31="Alta",'Mapa final'!$L$31="Catastrófico"),CONCATENATE("R",'Mapa final'!$A$31),"")</f>
        <v/>
      </c>
      <c r="AM14" s="335"/>
      <c r="AN14" s="83"/>
      <c r="AO14" s="367" t="s">
        <v>95</v>
      </c>
      <c r="AP14" s="368"/>
      <c r="AQ14" s="368"/>
      <c r="AR14" s="368"/>
      <c r="AS14" s="368"/>
      <c r="AT14" s="36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56"/>
      <c r="C15" s="356"/>
      <c r="D15" s="357"/>
      <c r="E15" s="349"/>
      <c r="F15" s="350"/>
      <c r="G15" s="350"/>
      <c r="H15" s="350"/>
      <c r="I15" s="350"/>
      <c r="J15" s="318"/>
      <c r="K15" s="319"/>
      <c r="L15" s="319"/>
      <c r="M15" s="319"/>
      <c r="N15" s="319"/>
      <c r="O15" s="320"/>
      <c r="P15" s="318"/>
      <c r="Q15" s="319"/>
      <c r="R15" s="319"/>
      <c r="S15" s="319"/>
      <c r="T15" s="319"/>
      <c r="U15" s="320"/>
      <c r="V15" s="336"/>
      <c r="W15" s="337"/>
      <c r="X15" s="337"/>
      <c r="Y15" s="337"/>
      <c r="Z15" s="337"/>
      <c r="AA15" s="338"/>
      <c r="AB15" s="336"/>
      <c r="AC15" s="337"/>
      <c r="AD15" s="337"/>
      <c r="AE15" s="337"/>
      <c r="AF15" s="337"/>
      <c r="AG15" s="338"/>
      <c r="AH15" s="327"/>
      <c r="AI15" s="328"/>
      <c r="AJ15" s="328"/>
      <c r="AK15" s="328"/>
      <c r="AL15" s="328"/>
      <c r="AM15" s="329"/>
      <c r="AN15" s="83"/>
      <c r="AO15" s="370"/>
      <c r="AP15" s="371"/>
      <c r="AQ15" s="371"/>
      <c r="AR15" s="371"/>
      <c r="AS15" s="371"/>
      <c r="AT15" s="37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56"/>
      <c r="C16" s="356"/>
      <c r="D16" s="357"/>
      <c r="E16" s="349"/>
      <c r="F16" s="350"/>
      <c r="G16" s="350"/>
      <c r="H16" s="350"/>
      <c r="I16" s="350"/>
      <c r="J16" s="318" t="str">
        <f>IF(AND('Mapa final'!$H$37="Alta",'Mapa final'!$L$37="Leve"),CONCATENATE("R",'Mapa final'!$A$37),"")</f>
        <v/>
      </c>
      <c r="K16" s="319"/>
      <c r="L16" s="319" t="str">
        <f>IF(AND('Mapa final'!$H$43="Alta",'Mapa final'!$L$43="Leve"),CONCATENATE("R",'Mapa final'!$A$43),"")</f>
        <v/>
      </c>
      <c r="M16" s="319"/>
      <c r="N16" s="319" t="str">
        <f>IF(AND('Mapa final'!$H$49="Alta",'Mapa final'!$L$49="Leve"),CONCATENATE("R",'Mapa final'!$A$49),"")</f>
        <v/>
      </c>
      <c r="O16" s="320"/>
      <c r="P16" s="318" t="str">
        <f>IF(AND('Mapa final'!$H$37="Alta",'Mapa final'!$L$37="Menor"),CONCATENATE("R",'Mapa final'!$A$37),"")</f>
        <v/>
      </c>
      <c r="Q16" s="319"/>
      <c r="R16" s="319" t="str">
        <f>IF(AND('Mapa final'!$H$43="Alta",'Mapa final'!$L$43="Menor"),CONCATENATE("R",'Mapa final'!$A$43),"")</f>
        <v/>
      </c>
      <c r="S16" s="319"/>
      <c r="T16" s="319" t="str">
        <f>IF(AND('Mapa final'!$H$49="Alta",'Mapa final'!$L$49="Menor"),CONCATENATE("R",'Mapa final'!$A$49),"")</f>
        <v/>
      </c>
      <c r="U16" s="320"/>
      <c r="V16" s="336" t="str">
        <f>IF(AND('Mapa final'!$H$37="Alta",'Mapa final'!$L$37="Moderado"),CONCATENATE("R",'Mapa final'!$A$37),"")</f>
        <v/>
      </c>
      <c r="W16" s="337"/>
      <c r="X16" s="337" t="str">
        <f>IF(AND('Mapa final'!$H$43="Alta",'Mapa final'!$L$43="Moderado"),CONCATENATE("R",'Mapa final'!$A$43),"")</f>
        <v/>
      </c>
      <c r="Y16" s="337"/>
      <c r="Z16" s="337" t="str">
        <f>IF(AND('Mapa final'!$H$49="Alta",'Mapa final'!$L$49="Moderado"),CONCATENATE("R",'Mapa final'!$A$49),"")</f>
        <v/>
      </c>
      <c r="AA16" s="338"/>
      <c r="AB16" s="336" t="str">
        <f>IF(AND('Mapa final'!$H$37="Alta",'Mapa final'!$L$37="Mayor"),CONCATENATE("R",'Mapa final'!$A$37),"")</f>
        <v/>
      </c>
      <c r="AC16" s="337"/>
      <c r="AD16" s="337" t="str">
        <f>IF(AND('Mapa final'!$H$43="Alta",'Mapa final'!$L$43="Mayor"),CONCATENATE("R",'Mapa final'!$A$43),"")</f>
        <v/>
      </c>
      <c r="AE16" s="337"/>
      <c r="AF16" s="337" t="str">
        <f>IF(AND('Mapa final'!$H$49="Alta",'Mapa final'!$L$49="Mayor"),CONCATENATE("R",'Mapa final'!$A$49),"")</f>
        <v/>
      </c>
      <c r="AG16" s="338"/>
      <c r="AH16" s="327" t="str">
        <f>IF(AND('Mapa final'!$H$37="Alta",'Mapa final'!$L$37="Catastrófico"),CONCATENATE("R",'Mapa final'!$A$37),"")</f>
        <v/>
      </c>
      <c r="AI16" s="328"/>
      <c r="AJ16" s="328" t="str">
        <f>IF(AND('Mapa final'!$H$43="Alta",'Mapa final'!$L$43="Catastrófico"),CONCATENATE("R",'Mapa final'!$A$43),"")</f>
        <v/>
      </c>
      <c r="AK16" s="328"/>
      <c r="AL16" s="328" t="str">
        <f>IF(AND('Mapa final'!$H$49="Alta",'Mapa final'!$L$49="Catastrófico"),CONCATENATE("R",'Mapa final'!$A$49),"")</f>
        <v/>
      </c>
      <c r="AM16" s="329"/>
      <c r="AN16" s="83"/>
      <c r="AO16" s="370"/>
      <c r="AP16" s="371"/>
      <c r="AQ16" s="371"/>
      <c r="AR16" s="371"/>
      <c r="AS16" s="371"/>
      <c r="AT16" s="37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56"/>
      <c r="C17" s="356"/>
      <c r="D17" s="357"/>
      <c r="E17" s="349"/>
      <c r="F17" s="350"/>
      <c r="G17" s="350"/>
      <c r="H17" s="350"/>
      <c r="I17" s="350"/>
      <c r="J17" s="318"/>
      <c r="K17" s="319"/>
      <c r="L17" s="319"/>
      <c r="M17" s="319"/>
      <c r="N17" s="319"/>
      <c r="O17" s="320"/>
      <c r="P17" s="318"/>
      <c r="Q17" s="319"/>
      <c r="R17" s="319"/>
      <c r="S17" s="319"/>
      <c r="T17" s="319"/>
      <c r="U17" s="320"/>
      <c r="V17" s="336"/>
      <c r="W17" s="337"/>
      <c r="X17" s="337"/>
      <c r="Y17" s="337"/>
      <c r="Z17" s="337"/>
      <c r="AA17" s="338"/>
      <c r="AB17" s="336"/>
      <c r="AC17" s="337"/>
      <c r="AD17" s="337"/>
      <c r="AE17" s="337"/>
      <c r="AF17" s="337"/>
      <c r="AG17" s="338"/>
      <c r="AH17" s="327"/>
      <c r="AI17" s="328"/>
      <c r="AJ17" s="328"/>
      <c r="AK17" s="328"/>
      <c r="AL17" s="328"/>
      <c r="AM17" s="329"/>
      <c r="AN17" s="83"/>
      <c r="AO17" s="370"/>
      <c r="AP17" s="371"/>
      <c r="AQ17" s="371"/>
      <c r="AR17" s="371"/>
      <c r="AS17" s="371"/>
      <c r="AT17" s="37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56"/>
      <c r="C18" s="356"/>
      <c r="D18" s="357"/>
      <c r="E18" s="349"/>
      <c r="F18" s="350"/>
      <c r="G18" s="350"/>
      <c r="H18" s="350"/>
      <c r="I18" s="350"/>
      <c r="J18" s="318" t="str">
        <f>IF(AND('Mapa final'!$H$55="Alta",'Mapa final'!$L$55="Leve"),CONCATENATE("R",'Mapa final'!$A$55),"")</f>
        <v/>
      </c>
      <c r="K18" s="319"/>
      <c r="L18" s="319" t="str">
        <f>IF(AND('Mapa final'!$H$61="Alta",'Mapa final'!$L$61="Leve"),CONCATENATE("R",'Mapa final'!$A$61),"")</f>
        <v/>
      </c>
      <c r="M18" s="319"/>
      <c r="N18" s="319" t="str">
        <f>IF(AND('Mapa final'!$H$67="Alta",'Mapa final'!$L$67="Leve"),CONCATENATE("R",'Mapa final'!$A$67),"")</f>
        <v/>
      </c>
      <c r="O18" s="320"/>
      <c r="P18" s="318" t="str">
        <f>IF(AND('Mapa final'!$H$55="Alta",'Mapa final'!$L$55="Menor"),CONCATENATE("R",'Mapa final'!$A$55),"")</f>
        <v/>
      </c>
      <c r="Q18" s="319"/>
      <c r="R18" s="319" t="str">
        <f>IF(AND('Mapa final'!$H$61="Alta",'Mapa final'!$L$61="Menor"),CONCATENATE("R",'Mapa final'!$A$61),"")</f>
        <v/>
      </c>
      <c r="S18" s="319"/>
      <c r="T18" s="319" t="str">
        <f>IF(AND('Mapa final'!$H$67="Alta",'Mapa final'!$L$67="Menor"),CONCATENATE("R",'Mapa final'!$A$67),"")</f>
        <v/>
      </c>
      <c r="U18" s="320"/>
      <c r="V18" s="336" t="str">
        <f>IF(AND('Mapa final'!$H$55="Alta",'Mapa final'!$L$55="Moderado"),CONCATENATE("R",'Mapa final'!$A$55),"")</f>
        <v/>
      </c>
      <c r="W18" s="337"/>
      <c r="X18" s="337" t="str">
        <f>IF(AND('Mapa final'!$H$61="Alta",'Mapa final'!$L$61="Moderado"),CONCATENATE("R",'Mapa final'!$A$61),"")</f>
        <v/>
      </c>
      <c r="Y18" s="337"/>
      <c r="Z18" s="337" t="str">
        <f>IF(AND('Mapa final'!$H$67="Alta",'Mapa final'!$L$67="Moderado"),CONCATENATE("R",'Mapa final'!$A$67),"")</f>
        <v/>
      </c>
      <c r="AA18" s="338"/>
      <c r="AB18" s="336" t="str">
        <f>IF(AND('Mapa final'!$H$55="Alta",'Mapa final'!$L$55="Mayor"),CONCATENATE("R",'Mapa final'!$A$55),"")</f>
        <v/>
      </c>
      <c r="AC18" s="337"/>
      <c r="AD18" s="337" t="str">
        <f>IF(AND('Mapa final'!$H$61="Alta",'Mapa final'!$L$61="Mayor"),CONCATENATE("R",'Mapa final'!$A$61),"")</f>
        <v/>
      </c>
      <c r="AE18" s="337"/>
      <c r="AF18" s="337" t="str">
        <f>IF(AND('Mapa final'!$H$67="Alta",'Mapa final'!$L$67="Mayor"),CONCATENATE("R",'Mapa final'!$A$67),"")</f>
        <v/>
      </c>
      <c r="AG18" s="338"/>
      <c r="AH18" s="327" t="str">
        <f>IF(AND('Mapa final'!$H$55="Alta",'Mapa final'!$L$55="Catastrófico"),CONCATENATE("R",'Mapa final'!$A$55),"")</f>
        <v/>
      </c>
      <c r="AI18" s="328"/>
      <c r="AJ18" s="328" t="str">
        <f>IF(AND('Mapa final'!$H$61="Alta",'Mapa final'!$L$61="Catastrófico"),CONCATENATE("R",'Mapa final'!$A$61),"")</f>
        <v/>
      </c>
      <c r="AK18" s="328"/>
      <c r="AL18" s="328" t="str">
        <f>IF(AND('Mapa final'!$H$67="Alta",'Mapa final'!$L$67="Catastrófico"),CONCATENATE("R",'Mapa final'!$A$67),"")</f>
        <v/>
      </c>
      <c r="AM18" s="329"/>
      <c r="AN18" s="83"/>
      <c r="AO18" s="370"/>
      <c r="AP18" s="371"/>
      <c r="AQ18" s="371"/>
      <c r="AR18" s="371"/>
      <c r="AS18" s="371"/>
      <c r="AT18" s="37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56"/>
      <c r="C19" s="356"/>
      <c r="D19" s="357"/>
      <c r="E19" s="349"/>
      <c r="F19" s="350"/>
      <c r="G19" s="350"/>
      <c r="H19" s="350"/>
      <c r="I19" s="350"/>
      <c r="J19" s="318"/>
      <c r="K19" s="319"/>
      <c r="L19" s="319"/>
      <c r="M19" s="319"/>
      <c r="N19" s="319"/>
      <c r="O19" s="320"/>
      <c r="P19" s="318"/>
      <c r="Q19" s="319"/>
      <c r="R19" s="319"/>
      <c r="S19" s="319"/>
      <c r="T19" s="319"/>
      <c r="U19" s="320"/>
      <c r="V19" s="336"/>
      <c r="W19" s="337"/>
      <c r="X19" s="337"/>
      <c r="Y19" s="337"/>
      <c r="Z19" s="337"/>
      <c r="AA19" s="338"/>
      <c r="AB19" s="336"/>
      <c r="AC19" s="337"/>
      <c r="AD19" s="337"/>
      <c r="AE19" s="337"/>
      <c r="AF19" s="337"/>
      <c r="AG19" s="338"/>
      <c r="AH19" s="327"/>
      <c r="AI19" s="328"/>
      <c r="AJ19" s="328"/>
      <c r="AK19" s="328"/>
      <c r="AL19" s="328"/>
      <c r="AM19" s="329"/>
      <c r="AN19" s="83"/>
      <c r="AO19" s="370"/>
      <c r="AP19" s="371"/>
      <c r="AQ19" s="371"/>
      <c r="AR19" s="371"/>
      <c r="AS19" s="371"/>
      <c r="AT19" s="37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56"/>
      <c r="C20" s="356"/>
      <c r="D20" s="357"/>
      <c r="E20" s="349"/>
      <c r="F20" s="350"/>
      <c r="G20" s="350"/>
      <c r="H20" s="350"/>
      <c r="I20" s="350"/>
      <c r="J20" s="318" t="str">
        <f>IF(AND('Mapa final'!$H$73="Alta",'Mapa final'!$L$73="Leve"),CONCATENATE("R",'Mapa final'!$A$73),"")</f>
        <v/>
      </c>
      <c r="K20" s="319"/>
      <c r="L20" s="319" t="str">
        <f>IF(AND('Mapa final'!$H$79="Alta",'Mapa final'!$L$79="Leve"),CONCATENATE("R",'Mapa final'!$A$79),"")</f>
        <v/>
      </c>
      <c r="M20" s="319"/>
      <c r="N20" s="319" t="str">
        <f>IF(AND('Mapa final'!$H$85="Alta",'Mapa final'!$L$85="Leve"),CONCATENATE("R",'Mapa final'!$A$85),"")</f>
        <v/>
      </c>
      <c r="O20" s="320"/>
      <c r="P20" s="318" t="str">
        <f>IF(AND('Mapa final'!$H$73="Alta",'Mapa final'!$L$73="Menor"),CONCATENATE("R",'Mapa final'!$A$73),"")</f>
        <v/>
      </c>
      <c r="Q20" s="319"/>
      <c r="R20" s="319" t="str">
        <f>IF(AND('Mapa final'!$H$79="Alta",'Mapa final'!$L$79="Menor"),CONCATENATE("R",'Mapa final'!$A$79),"")</f>
        <v/>
      </c>
      <c r="S20" s="319"/>
      <c r="T20" s="319" t="str">
        <f>IF(AND('Mapa final'!$H$85="Alta",'Mapa final'!$L$85="Menor"),CONCATENATE("R",'Mapa final'!$A$85),"")</f>
        <v/>
      </c>
      <c r="U20" s="320"/>
      <c r="V20" s="336" t="str">
        <f>IF(AND('Mapa final'!$H$73="Alta",'Mapa final'!$L$73="Moderado"),CONCATENATE("R",'Mapa final'!$A$73),"")</f>
        <v/>
      </c>
      <c r="W20" s="337"/>
      <c r="X20" s="337" t="str">
        <f>IF(AND('Mapa final'!$H$79="Alta",'Mapa final'!$L$79="Moderado"),CONCATENATE("R",'Mapa final'!$A$79),"")</f>
        <v/>
      </c>
      <c r="Y20" s="337"/>
      <c r="Z20" s="337" t="str">
        <f>IF(AND('Mapa final'!$H$85="Alta",'Mapa final'!$L$85="Moderado"),CONCATENATE("R",'Mapa final'!$A$85),"")</f>
        <v/>
      </c>
      <c r="AA20" s="338"/>
      <c r="AB20" s="336" t="str">
        <f>IF(AND('Mapa final'!$H$73="Alta",'Mapa final'!$L$73="Mayor"),CONCATENATE("R",'Mapa final'!$A$73),"")</f>
        <v/>
      </c>
      <c r="AC20" s="337"/>
      <c r="AD20" s="337" t="str">
        <f>IF(AND('Mapa final'!$H$79="Alta",'Mapa final'!$L$79="Mayor"),CONCATENATE("R",'Mapa final'!$A$79),"")</f>
        <v/>
      </c>
      <c r="AE20" s="337"/>
      <c r="AF20" s="337" t="str">
        <f>IF(AND('Mapa final'!$H$85="Alta",'Mapa final'!$L$85="Mayor"),CONCATENATE("R",'Mapa final'!$A$85),"")</f>
        <v/>
      </c>
      <c r="AG20" s="338"/>
      <c r="AH20" s="327" t="str">
        <f>IF(AND('Mapa final'!$H$73="Alta",'Mapa final'!$L$73="Catastrófico"),CONCATENATE("R",'Mapa final'!$A$73),"")</f>
        <v/>
      </c>
      <c r="AI20" s="328"/>
      <c r="AJ20" s="328" t="str">
        <f>IF(AND('Mapa final'!$H$79="Alta",'Mapa final'!$L$79="Catastrófico"),CONCATENATE("R",'Mapa final'!$A$79),"")</f>
        <v/>
      </c>
      <c r="AK20" s="328"/>
      <c r="AL20" s="328" t="str">
        <f>IF(AND('Mapa final'!$H$85="Alta",'Mapa final'!$L$85="Catastrófico"),CONCATENATE("R",'Mapa final'!$A$85),"")</f>
        <v/>
      </c>
      <c r="AM20" s="329"/>
      <c r="AN20" s="83"/>
      <c r="AO20" s="370"/>
      <c r="AP20" s="371"/>
      <c r="AQ20" s="371"/>
      <c r="AR20" s="371"/>
      <c r="AS20" s="371"/>
      <c r="AT20" s="37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56"/>
      <c r="C21" s="356"/>
      <c r="D21" s="357"/>
      <c r="E21" s="352"/>
      <c r="F21" s="353"/>
      <c r="G21" s="353"/>
      <c r="H21" s="353"/>
      <c r="I21" s="353"/>
      <c r="J21" s="321"/>
      <c r="K21" s="322"/>
      <c r="L21" s="322"/>
      <c r="M21" s="322"/>
      <c r="N21" s="322"/>
      <c r="O21" s="323"/>
      <c r="P21" s="321"/>
      <c r="Q21" s="322"/>
      <c r="R21" s="322"/>
      <c r="S21" s="322"/>
      <c r="T21" s="322"/>
      <c r="U21" s="323"/>
      <c r="V21" s="339"/>
      <c r="W21" s="340"/>
      <c r="X21" s="340"/>
      <c r="Y21" s="340"/>
      <c r="Z21" s="340"/>
      <c r="AA21" s="341"/>
      <c r="AB21" s="339"/>
      <c r="AC21" s="340"/>
      <c r="AD21" s="340"/>
      <c r="AE21" s="340"/>
      <c r="AF21" s="340"/>
      <c r="AG21" s="341"/>
      <c r="AH21" s="330"/>
      <c r="AI21" s="331"/>
      <c r="AJ21" s="331"/>
      <c r="AK21" s="331"/>
      <c r="AL21" s="331"/>
      <c r="AM21" s="332"/>
      <c r="AN21" s="83"/>
      <c r="AO21" s="373"/>
      <c r="AP21" s="374"/>
      <c r="AQ21" s="374"/>
      <c r="AR21" s="374"/>
      <c r="AS21" s="374"/>
      <c r="AT21" s="37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56"/>
      <c r="C22" s="356"/>
      <c r="D22" s="357"/>
      <c r="E22" s="346" t="s">
        <v>96</v>
      </c>
      <c r="F22" s="347"/>
      <c r="G22" s="347"/>
      <c r="H22" s="347"/>
      <c r="I22" s="348"/>
      <c r="J22" s="324" t="str">
        <f>IF(AND('Mapa final'!$H$25="Media",'Mapa final'!$L$25="Leve"),CONCATENATE("R",'Mapa final'!$A$25),"")</f>
        <v/>
      </c>
      <c r="K22" s="325"/>
      <c r="L22" s="325" t="str">
        <f>IF(AND('Mapa final'!$H$28="Media",'Mapa final'!$L$28="Leve"),CONCATENATE("R",'Mapa final'!$A$28),"")</f>
        <v/>
      </c>
      <c r="M22" s="325"/>
      <c r="N22" s="325" t="str">
        <f>IF(AND('Mapa final'!$H$31="Media",'Mapa final'!$L$31="Leve"),CONCATENATE("R",'Mapa final'!$A$31),"")</f>
        <v/>
      </c>
      <c r="O22" s="326"/>
      <c r="P22" s="324" t="str">
        <f>IF(AND('Mapa final'!$H$25="Media",'Mapa final'!$L$25="Menor"),CONCATENATE("R",'Mapa final'!$A$25),"")</f>
        <v/>
      </c>
      <c r="Q22" s="325"/>
      <c r="R22" s="325" t="str">
        <f>IF(AND('Mapa final'!$H$28="Media",'Mapa final'!$L$28="Menor"),CONCATENATE("R",'Mapa final'!$A$28),"")</f>
        <v/>
      </c>
      <c r="S22" s="325"/>
      <c r="T22" s="325" t="str">
        <f>IF(AND('Mapa final'!$H$31="Media",'Mapa final'!$L$31="Menor"),CONCATENATE("R",'Mapa final'!$A$31),"")</f>
        <v/>
      </c>
      <c r="U22" s="326"/>
      <c r="V22" s="324" t="str">
        <f>IF(AND('Mapa final'!$H$25="Media",'Mapa final'!$L$25="Moderado"),CONCATENATE("R",'Mapa final'!$A$25),"")</f>
        <v>R1</v>
      </c>
      <c r="W22" s="325"/>
      <c r="X22" s="325" t="str">
        <f>IF(AND('Mapa final'!$H$28="Media",'Mapa final'!$L$28="Moderado"),CONCATENATE("R",'Mapa final'!$A$28),"")</f>
        <v/>
      </c>
      <c r="Y22" s="325"/>
      <c r="Z22" s="325" t="str">
        <f>IF(AND('Mapa final'!$H$31="Media",'Mapa final'!$L$31="Moderado"),CONCATENATE("R",'Mapa final'!$A$31),"")</f>
        <v>R3</v>
      </c>
      <c r="AA22" s="326"/>
      <c r="AB22" s="342" t="str">
        <f>IF(AND('Mapa final'!$H$25="Media",'Mapa final'!$L$25="Mayor"),CONCATENATE("R",'Mapa final'!$A$25),"")</f>
        <v/>
      </c>
      <c r="AC22" s="343"/>
      <c r="AD22" s="343" t="str">
        <f>IF(AND('Mapa final'!$H$28="Media",'Mapa final'!$L$28="Mayor"),CONCATENATE("R",'Mapa final'!$A$28),"")</f>
        <v/>
      </c>
      <c r="AE22" s="343"/>
      <c r="AF22" s="343" t="str">
        <f>IF(AND('Mapa final'!$H$31="Media",'Mapa final'!$L$31="Mayor"),CONCATENATE("R",'Mapa final'!$A$31),"")</f>
        <v/>
      </c>
      <c r="AG22" s="344"/>
      <c r="AH22" s="333" t="str">
        <f>IF(AND('Mapa final'!$H$25="Media",'Mapa final'!$L$25="Catastrófico"),CONCATENATE("R",'Mapa final'!$A$25),"")</f>
        <v/>
      </c>
      <c r="AI22" s="334"/>
      <c r="AJ22" s="334" t="str">
        <f>IF(AND('Mapa final'!$H$28="Media",'Mapa final'!$L$28="Catastrófico"),CONCATENATE("R",'Mapa final'!$A$28),"")</f>
        <v/>
      </c>
      <c r="AK22" s="334"/>
      <c r="AL22" s="334" t="str">
        <f>IF(AND('Mapa final'!$H$31="Media",'Mapa final'!$L$31="Catastrófico"),CONCATENATE("R",'Mapa final'!$A$31),"")</f>
        <v/>
      </c>
      <c r="AM22" s="335"/>
      <c r="AN22" s="83"/>
      <c r="AO22" s="376" t="s">
        <v>97</v>
      </c>
      <c r="AP22" s="377"/>
      <c r="AQ22" s="377"/>
      <c r="AR22" s="377"/>
      <c r="AS22" s="377"/>
      <c r="AT22" s="37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56"/>
      <c r="C23" s="356"/>
      <c r="D23" s="357"/>
      <c r="E23" s="349"/>
      <c r="F23" s="350"/>
      <c r="G23" s="350"/>
      <c r="H23" s="350"/>
      <c r="I23" s="351"/>
      <c r="J23" s="318"/>
      <c r="K23" s="319"/>
      <c r="L23" s="319"/>
      <c r="M23" s="319"/>
      <c r="N23" s="319"/>
      <c r="O23" s="320"/>
      <c r="P23" s="318"/>
      <c r="Q23" s="319"/>
      <c r="R23" s="319"/>
      <c r="S23" s="319"/>
      <c r="T23" s="319"/>
      <c r="U23" s="320"/>
      <c r="V23" s="318"/>
      <c r="W23" s="319"/>
      <c r="X23" s="319"/>
      <c r="Y23" s="319"/>
      <c r="Z23" s="319"/>
      <c r="AA23" s="320"/>
      <c r="AB23" s="336"/>
      <c r="AC23" s="337"/>
      <c r="AD23" s="337"/>
      <c r="AE23" s="337"/>
      <c r="AF23" s="337"/>
      <c r="AG23" s="338"/>
      <c r="AH23" s="327"/>
      <c r="AI23" s="328"/>
      <c r="AJ23" s="328"/>
      <c r="AK23" s="328"/>
      <c r="AL23" s="328"/>
      <c r="AM23" s="329"/>
      <c r="AN23" s="83"/>
      <c r="AO23" s="379"/>
      <c r="AP23" s="380"/>
      <c r="AQ23" s="380"/>
      <c r="AR23" s="380"/>
      <c r="AS23" s="380"/>
      <c r="AT23" s="38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56"/>
      <c r="C24" s="356"/>
      <c r="D24" s="357"/>
      <c r="E24" s="349"/>
      <c r="F24" s="350"/>
      <c r="G24" s="350"/>
      <c r="H24" s="350"/>
      <c r="I24" s="351"/>
      <c r="J24" s="318" t="str">
        <f>IF(AND('Mapa final'!$H$37="Media",'Mapa final'!$L$37="Leve"),CONCATENATE("R",'Mapa final'!$A$37),"")</f>
        <v/>
      </c>
      <c r="K24" s="319"/>
      <c r="L24" s="319" t="str">
        <f>IF(AND('Mapa final'!$H$43="Media",'Mapa final'!$L$43="Leve"),CONCATENATE("R",'Mapa final'!$A$43),"")</f>
        <v/>
      </c>
      <c r="M24" s="319"/>
      <c r="N24" s="319" t="str">
        <f>IF(AND('Mapa final'!$H$49="Media",'Mapa final'!$L$49="Leve"),CONCATENATE("R",'Mapa final'!$A$49),"")</f>
        <v/>
      </c>
      <c r="O24" s="320"/>
      <c r="P24" s="318" t="str">
        <f>IF(AND('Mapa final'!$H$37="Media",'Mapa final'!$L$37="Menor"),CONCATENATE("R",'Mapa final'!$A$37),"")</f>
        <v/>
      </c>
      <c r="Q24" s="319"/>
      <c r="R24" s="319" t="str">
        <f>IF(AND('Mapa final'!$H$43="Media",'Mapa final'!$L$43="Menor"),CONCATENATE("R",'Mapa final'!$A$43),"")</f>
        <v/>
      </c>
      <c r="S24" s="319"/>
      <c r="T24" s="319" t="str">
        <f>IF(AND('Mapa final'!$H$49="Media",'Mapa final'!$L$49="Menor"),CONCATENATE("R",'Mapa final'!$A$49),"")</f>
        <v/>
      </c>
      <c r="U24" s="320"/>
      <c r="V24" s="318" t="str">
        <f>IF(AND('Mapa final'!$H$37="Media",'Mapa final'!$L$37="Moderado"),CONCATENATE("R",'Mapa final'!$A$37),"")</f>
        <v/>
      </c>
      <c r="W24" s="319"/>
      <c r="X24" s="319" t="str">
        <f>IF(AND('Mapa final'!$H$43="Media",'Mapa final'!$L$43="Moderado"),CONCATENATE("R",'Mapa final'!$A$43),"")</f>
        <v/>
      </c>
      <c r="Y24" s="319"/>
      <c r="Z24" s="319" t="str">
        <f>IF(AND('Mapa final'!$H$49="Media",'Mapa final'!$L$49="Moderado"),CONCATENATE("R",'Mapa final'!$A$49),"")</f>
        <v/>
      </c>
      <c r="AA24" s="320"/>
      <c r="AB24" s="336" t="str">
        <f>IF(AND('Mapa final'!$H$37="Media",'Mapa final'!$L$37="Mayor"),CONCATENATE("R",'Mapa final'!$A$37),"")</f>
        <v/>
      </c>
      <c r="AC24" s="337"/>
      <c r="AD24" s="337" t="str">
        <f>IF(AND('Mapa final'!$H$43="Media",'Mapa final'!$L$43="Mayor"),CONCATENATE("R",'Mapa final'!$A$43),"")</f>
        <v/>
      </c>
      <c r="AE24" s="337"/>
      <c r="AF24" s="337" t="str">
        <f>IF(AND('Mapa final'!$H$49="Media",'Mapa final'!$L$49="Mayor"),CONCATENATE("R",'Mapa final'!$A$49),"")</f>
        <v/>
      </c>
      <c r="AG24" s="338"/>
      <c r="AH24" s="327" t="str">
        <f>IF(AND('Mapa final'!$H$37="Media",'Mapa final'!$L$37="Catastrófico"),CONCATENATE("R",'Mapa final'!$A$37),"")</f>
        <v/>
      </c>
      <c r="AI24" s="328"/>
      <c r="AJ24" s="328" t="str">
        <f>IF(AND('Mapa final'!$H$43="Media",'Mapa final'!$L$43="Catastrófico"),CONCATENATE("R",'Mapa final'!$A$43),"")</f>
        <v/>
      </c>
      <c r="AK24" s="328"/>
      <c r="AL24" s="328" t="str">
        <f>IF(AND('Mapa final'!$H$49="Media",'Mapa final'!$L$49="Catastrófico"),CONCATENATE("R",'Mapa final'!$A$49),"")</f>
        <v/>
      </c>
      <c r="AM24" s="329"/>
      <c r="AN24" s="83"/>
      <c r="AO24" s="379"/>
      <c r="AP24" s="380"/>
      <c r="AQ24" s="380"/>
      <c r="AR24" s="380"/>
      <c r="AS24" s="380"/>
      <c r="AT24" s="38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56"/>
      <c r="C25" s="356"/>
      <c r="D25" s="357"/>
      <c r="E25" s="349"/>
      <c r="F25" s="350"/>
      <c r="G25" s="350"/>
      <c r="H25" s="350"/>
      <c r="I25" s="351"/>
      <c r="J25" s="318"/>
      <c r="K25" s="319"/>
      <c r="L25" s="319"/>
      <c r="M25" s="319"/>
      <c r="N25" s="319"/>
      <c r="O25" s="320"/>
      <c r="P25" s="318"/>
      <c r="Q25" s="319"/>
      <c r="R25" s="319"/>
      <c r="S25" s="319"/>
      <c r="T25" s="319"/>
      <c r="U25" s="320"/>
      <c r="V25" s="318"/>
      <c r="W25" s="319"/>
      <c r="X25" s="319"/>
      <c r="Y25" s="319"/>
      <c r="Z25" s="319"/>
      <c r="AA25" s="320"/>
      <c r="AB25" s="336"/>
      <c r="AC25" s="337"/>
      <c r="AD25" s="337"/>
      <c r="AE25" s="337"/>
      <c r="AF25" s="337"/>
      <c r="AG25" s="338"/>
      <c r="AH25" s="327"/>
      <c r="AI25" s="328"/>
      <c r="AJ25" s="328"/>
      <c r="AK25" s="328"/>
      <c r="AL25" s="328"/>
      <c r="AM25" s="329"/>
      <c r="AN25" s="83"/>
      <c r="AO25" s="379"/>
      <c r="AP25" s="380"/>
      <c r="AQ25" s="380"/>
      <c r="AR25" s="380"/>
      <c r="AS25" s="380"/>
      <c r="AT25" s="38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56"/>
      <c r="C26" s="356"/>
      <c r="D26" s="357"/>
      <c r="E26" s="349"/>
      <c r="F26" s="350"/>
      <c r="G26" s="350"/>
      <c r="H26" s="350"/>
      <c r="I26" s="351"/>
      <c r="J26" s="318" t="str">
        <f>IF(AND('Mapa final'!$H$55="Media",'Mapa final'!$L$55="Leve"),CONCATENATE("R",'Mapa final'!$A$55),"")</f>
        <v/>
      </c>
      <c r="K26" s="319"/>
      <c r="L26" s="319" t="str">
        <f>IF(AND('Mapa final'!$H$61="Media",'Mapa final'!$L$61="Leve"),CONCATENATE("R",'Mapa final'!$A$61),"")</f>
        <v/>
      </c>
      <c r="M26" s="319"/>
      <c r="N26" s="319" t="str">
        <f>IF(AND('Mapa final'!$H$67="Media",'Mapa final'!$L$67="Leve"),CONCATENATE("R",'Mapa final'!$A$67),"")</f>
        <v/>
      </c>
      <c r="O26" s="320"/>
      <c r="P26" s="318" t="str">
        <f>IF(AND('Mapa final'!$H$55="Media",'Mapa final'!$L$55="Menor"),CONCATENATE("R",'Mapa final'!$A$55),"")</f>
        <v/>
      </c>
      <c r="Q26" s="319"/>
      <c r="R26" s="319" t="str">
        <f>IF(AND('Mapa final'!$H$61="Media",'Mapa final'!$L$61="Menor"),CONCATENATE("R",'Mapa final'!$A$61),"")</f>
        <v/>
      </c>
      <c r="S26" s="319"/>
      <c r="T26" s="319" t="str">
        <f>IF(AND('Mapa final'!$H$67="Media",'Mapa final'!$L$67="Menor"),CONCATENATE("R",'Mapa final'!$A$67),"")</f>
        <v/>
      </c>
      <c r="U26" s="320"/>
      <c r="V26" s="318" t="str">
        <f>IF(AND('Mapa final'!$H$55="Media",'Mapa final'!$L$55="Moderado"),CONCATENATE("R",'Mapa final'!$A$55),"")</f>
        <v/>
      </c>
      <c r="W26" s="319"/>
      <c r="X26" s="319" t="str">
        <f>IF(AND('Mapa final'!$H$61="Media",'Mapa final'!$L$61="Moderado"),CONCATENATE("R",'Mapa final'!$A$61),"")</f>
        <v/>
      </c>
      <c r="Y26" s="319"/>
      <c r="Z26" s="319" t="str">
        <f>IF(AND('Mapa final'!$H$67="Media",'Mapa final'!$L$67="Moderado"),CONCATENATE("R",'Mapa final'!$A$67),"")</f>
        <v/>
      </c>
      <c r="AA26" s="320"/>
      <c r="AB26" s="336" t="str">
        <f>IF(AND('Mapa final'!$H$55="Media",'Mapa final'!$L$55="Mayor"),CONCATENATE("R",'Mapa final'!$A$55),"")</f>
        <v/>
      </c>
      <c r="AC26" s="337"/>
      <c r="AD26" s="337" t="str">
        <f>IF(AND('Mapa final'!$H$61="Media",'Mapa final'!$L$61="Mayor"),CONCATENATE("R",'Mapa final'!$A$61),"")</f>
        <v/>
      </c>
      <c r="AE26" s="337"/>
      <c r="AF26" s="337" t="str">
        <f>IF(AND('Mapa final'!$H$67="Media",'Mapa final'!$L$67="Mayor"),CONCATENATE("R",'Mapa final'!$A$67),"")</f>
        <v/>
      </c>
      <c r="AG26" s="338"/>
      <c r="AH26" s="327" t="str">
        <f>IF(AND('Mapa final'!$H$55="Media",'Mapa final'!$L$55="Catastrófico"),CONCATENATE("R",'Mapa final'!$A$55),"")</f>
        <v/>
      </c>
      <c r="AI26" s="328"/>
      <c r="AJ26" s="328" t="str">
        <f>IF(AND('Mapa final'!$H$61="Media",'Mapa final'!$L$61="Catastrófico"),CONCATENATE("R",'Mapa final'!$A$61),"")</f>
        <v/>
      </c>
      <c r="AK26" s="328"/>
      <c r="AL26" s="328" t="str">
        <f>IF(AND('Mapa final'!$H$67="Media",'Mapa final'!$L$67="Catastrófico"),CONCATENATE("R",'Mapa final'!$A$67),"")</f>
        <v/>
      </c>
      <c r="AM26" s="329"/>
      <c r="AN26" s="83"/>
      <c r="AO26" s="379"/>
      <c r="AP26" s="380"/>
      <c r="AQ26" s="380"/>
      <c r="AR26" s="380"/>
      <c r="AS26" s="380"/>
      <c r="AT26" s="38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56"/>
      <c r="C27" s="356"/>
      <c r="D27" s="357"/>
      <c r="E27" s="349"/>
      <c r="F27" s="350"/>
      <c r="G27" s="350"/>
      <c r="H27" s="350"/>
      <c r="I27" s="351"/>
      <c r="J27" s="318"/>
      <c r="K27" s="319"/>
      <c r="L27" s="319"/>
      <c r="M27" s="319"/>
      <c r="N27" s="319"/>
      <c r="O27" s="320"/>
      <c r="P27" s="318"/>
      <c r="Q27" s="319"/>
      <c r="R27" s="319"/>
      <c r="S27" s="319"/>
      <c r="T27" s="319"/>
      <c r="U27" s="320"/>
      <c r="V27" s="318"/>
      <c r="W27" s="319"/>
      <c r="X27" s="319"/>
      <c r="Y27" s="319"/>
      <c r="Z27" s="319"/>
      <c r="AA27" s="320"/>
      <c r="AB27" s="336"/>
      <c r="AC27" s="337"/>
      <c r="AD27" s="337"/>
      <c r="AE27" s="337"/>
      <c r="AF27" s="337"/>
      <c r="AG27" s="338"/>
      <c r="AH27" s="327"/>
      <c r="AI27" s="328"/>
      <c r="AJ27" s="328"/>
      <c r="AK27" s="328"/>
      <c r="AL27" s="328"/>
      <c r="AM27" s="329"/>
      <c r="AN27" s="83"/>
      <c r="AO27" s="379"/>
      <c r="AP27" s="380"/>
      <c r="AQ27" s="380"/>
      <c r="AR27" s="380"/>
      <c r="AS27" s="380"/>
      <c r="AT27" s="38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56"/>
      <c r="C28" s="356"/>
      <c r="D28" s="357"/>
      <c r="E28" s="349"/>
      <c r="F28" s="350"/>
      <c r="G28" s="350"/>
      <c r="H28" s="350"/>
      <c r="I28" s="351"/>
      <c r="J28" s="318" t="str">
        <f>IF(AND('Mapa final'!$H$73="Media",'Mapa final'!$L$73="Leve"),CONCATENATE("R",'Mapa final'!$A$73),"")</f>
        <v/>
      </c>
      <c r="K28" s="319"/>
      <c r="L28" s="319" t="str">
        <f>IF(AND('Mapa final'!$H$79="Media",'Mapa final'!$L$79="Leve"),CONCATENATE("R",'Mapa final'!$A$79),"")</f>
        <v/>
      </c>
      <c r="M28" s="319"/>
      <c r="N28" s="319" t="str">
        <f>IF(AND('Mapa final'!$H$85="Media",'Mapa final'!$L$85="Leve"),CONCATENATE("R",'Mapa final'!$A$85),"")</f>
        <v/>
      </c>
      <c r="O28" s="320"/>
      <c r="P28" s="318" t="str">
        <f>IF(AND('Mapa final'!$H$73="Media",'Mapa final'!$L$73="Menor"),CONCATENATE("R",'Mapa final'!$A$73),"")</f>
        <v/>
      </c>
      <c r="Q28" s="319"/>
      <c r="R28" s="319" t="str">
        <f>IF(AND('Mapa final'!$H$79="Media",'Mapa final'!$L$79="Menor"),CONCATENATE("R",'Mapa final'!$A$79),"")</f>
        <v/>
      </c>
      <c r="S28" s="319"/>
      <c r="T28" s="319" t="str">
        <f>IF(AND('Mapa final'!$H$85="Media",'Mapa final'!$L$85="Menor"),CONCATENATE("R",'Mapa final'!$A$85),"")</f>
        <v/>
      </c>
      <c r="U28" s="320"/>
      <c r="V28" s="318" t="str">
        <f>IF(AND('Mapa final'!$H$73="Media",'Mapa final'!$L$73="Moderado"),CONCATENATE("R",'Mapa final'!$A$73),"")</f>
        <v/>
      </c>
      <c r="W28" s="319"/>
      <c r="X28" s="319" t="str">
        <f>IF(AND('Mapa final'!$H$79="Media",'Mapa final'!$L$79="Moderado"),CONCATENATE("R",'Mapa final'!$A$79),"")</f>
        <v/>
      </c>
      <c r="Y28" s="319"/>
      <c r="Z28" s="319" t="str">
        <f>IF(AND('Mapa final'!$H$85="Media",'Mapa final'!$L$85="Moderado"),CONCATENATE("R",'Mapa final'!$A$85),"")</f>
        <v/>
      </c>
      <c r="AA28" s="320"/>
      <c r="AB28" s="336" t="str">
        <f>IF(AND('Mapa final'!$H$73="Media",'Mapa final'!$L$73="Mayor"),CONCATENATE("R",'Mapa final'!$A$73),"")</f>
        <v/>
      </c>
      <c r="AC28" s="337"/>
      <c r="AD28" s="337" t="str">
        <f>IF(AND('Mapa final'!$H$79="Media",'Mapa final'!$L$79="Mayor"),CONCATENATE("R",'Mapa final'!$A$79),"")</f>
        <v/>
      </c>
      <c r="AE28" s="337"/>
      <c r="AF28" s="337" t="str">
        <f>IF(AND('Mapa final'!$H$85="Media",'Mapa final'!$L$85="Mayor"),CONCATENATE("R",'Mapa final'!$A$85),"")</f>
        <v/>
      </c>
      <c r="AG28" s="338"/>
      <c r="AH28" s="327" t="str">
        <f>IF(AND('Mapa final'!$H$73="Media",'Mapa final'!$L$73="Catastrófico"),CONCATENATE("R",'Mapa final'!$A$73),"")</f>
        <v/>
      </c>
      <c r="AI28" s="328"/>
      <c r="AJ28" s="328" t="str">
        <f>IF(AND('Mapa final'!$H$79="Media",'Mapa final'!$L$79="Catastrófico"),CONCATENATE("R",'Mapa final'!$A$79),"")</f>
        <v/>
      </c>
      <c r="AK28" s="328"/>
      <c r="AL28" s="328" t="str">
        <f>IF(AND('Mapa final'!$H$85="Media",'Mapa final'!$L$85="Catastrófico"),CONCATENATE("R",'Mapa final'!$A$85),"")</f>
        <v/>
      </c>
      <c r="AM28" s="329"/>
      <c r="AN28" s="83"/>
      <c r="AO28" s="379"/>
      <c r="AP28" s="380"/>
      <c r="AQ28" s="380"/>
      <c r="AR28" s="380"/>
      <c r="AS28" s="380"/>
      <c r="AT28" s="38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56"/>
      <c r="C29" s="356"/>
      <c r="D29" s="357"/>
      <c r="E29" s="352"/>
      <c r="F29" s="353"/>
      <c r="G29" s="353"/>
      <c r="H29" s="353"/>
      <c r="I29" s="354"/>
      <c r="J29" s="318"/>
      <c r="K29" s="319"/>
      <c r="L29" s="319"/>
      <c r="M29" s="319"/>
      <c r="N29" s="319"/>
      <c r="O29" s="320"/>
      <c r="P29" s="321"/>
      <c r="Q29" s="322"/>
      <c r="R29" s="322"/>
      <c r="S29" s="322"/>
      <c r="T29" s="322"/>
      <c r="U29" s="323"/>
      <c r="V29" s="321"/>
      <c r="W29" s="322"/>
      <c r="X29" s="322"/>
      <c r="Y29" s="322"/>
      <c r="Z29" s="322"/>
      <c r="AA29" s="323"/>
      <c r="AB29" s="339"/>
      <c r="AC29" s="340"/>
      <c r="AD29" s="340"/>
      <c r="AE29" s="340"/>
      <c r="AF29" s="340"/>
      <c r="AG29" s="341"/>
      <c r="AH29" s="330"/>
      <c r="AI29" s="331"/>
      <c r="AJ29" s="331"/>
      <c r="AK29" s="331"/>
      <c r="AL29" s="331"/>
      <c r="AM29" s="332"/>
      <c r="AN29" s="83"/>
      <c r="AO29" s="382"/>
      <c r="AP29" s="383"/>
      <c r="AQ29" s="383"/>
      <c r="AR29" s="383"/>
      <c r="AS29" s="383"/>
      <c r="AT29" s="38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56"/>
      <c r="C30" s="356"/>
      <c r="D30" s="357"/>
      <c r="E30" s="346" t="s">
        <v>98</v>
      </c>
      <c r="F30" s="347"/>
      <c r="G30" s="347"/>
      <c r="H30" s="347"/>
      <c r="I30" s="347"/>
      <c r="J30" s="315" t="str">
        <f>IF(AND('Mapa final'!$H$25="Baja",'Mapa final'!$L$25="Leve"),CONCATENATE("R",'Mapa final'!$A$25),"")</f>
        <v/>
      </c>
      <c r="K30" s="316"/>
      <c r="L30" s="316" t="str">
        <f>IF(AND('Mapa final'!$H$28="Baja",'Mapa final'!$L$28="Leve"),CONCATENATE("R",'Mapa final'!$A$28),"")</f>
        <v/>
      </c>
      <c r="M30" s="316"/>
      <c r="N30" s="316" t="str">
        <f>IF(AND('Mapa final'!$H$31="Baja",'Mapa final'!$L$31="Leve"),CONCATENATE("R",'Mapa final'!$A$31),"")</f>
        <v/>
      </c>
      <c r="O30" s="317"/>
      <c r="P30" s="325" t="str">
        <f>IF(AND('Mapa final'!$H$25="Baja",'Mapa final'!$L$25="Menor"),CONCATENATE("R",'Mapa final'!$A$25),"")</f>
        <v/>
      </c>
      <c r="Q30" s="325"/>
      <c r="R30" s="325" t="str">
        <f>IF(AND('Mapa final'!$H$28="Baja",'Mapa final'!$L$28="Menor"),CONCATENATE("R",'Mapa final'!$A$28),"")</f>
        <v/>
      </c>
      <c r="S30" s="325"/>
      <c r="T30" s="325" t="str">
        <f>IF(AND('Mapa final'!$H$31="Baja",'Mapa final'!$L$31="Menor"),CONCATENATE("R",'Mapa final'!$A$31),"")</f>
        <v/>
      </c>
      <c r="U30" s="326"/>
      <c r="V30" s="324" t="str">
        <f>IF(AND('Mapa final'!$H$25="Baja",'Mapa final'!$L$25="Moderado"),CONCATENATE("R",'Mapa final'!$A$25),"")</f>
        <v/>
      </c>
      <c r="W30" s="325"/>
      <c r="X30" s="325" t="str">
        <f>IF(AND('Mapa final'!$H$28="Baja",'Mapa final'!$L$28="Moderado"),CONCATENATE("R",'Mapa final'!$A$28),"")</f>
        <v/>
      </c>
      <c r="Y30" s="325"/>
      <c r="Z30" s="325" t="str">
        <f>IF(AND('Mapa final'!$H$31="Baja",'Mapa final'!$L$31="Moderado"),CONCATENATE("R",'Mapa final'!$A$31),"")</f>
        <v/>
      </c>
      <c r="AA30" s="326"/>
      <c r="AB30" s="342" t="str">
        <f>IF(AND('Mapa final'!$H$25="Baja",'Mapa final'!$L$25="Mayor"),CONCATENATE("R",'Mapa final'!$A$25),"")</f>
        <v/>
      </c>
      <c r="AC30" s="343"/>
      <c r="AD30" s="343" t="str">
        <f>IF(AND('Mapa final'!$H$28="Baja",'Mapa final'!$L$28="Mayor"),CONCATENATE("R",'Mapa final'!$A$28),"")</f>
        <v/>
      </c>
      <c r="AE30" s="343"/>
      <c r="AF30" s="343" t="str">
        <f>IF(AND('Mapa final'!$H$31="Baja",'Mapa final'!$L$31="Mayor"),CONCATENATE("R",'Mapa final'!$A$31),"")</f>
        <v/>
      </c>
      <c r="AG30" s="344"/>
      <c r="AH30" s="333" t="str">
        <f>IF(AND('Mapa final'!$H$25="Baja",'Mapa final'!$L$25="Catastrófico"),CONCATENATE("R",'Mapa final'!$A$25),"")</f>
        <v/>
      </c>
      <c r="AI30" s="334"/>
      <c r="AJ30" s="334" t="str">
        <f>IF(AND('Mapa final'!$H$28="Baja",'Mapa final'!$L$28="Catastrófico"),CONCATENATE("R",'Mapa final'!$A$28),"")</f>
        <v/>
      </c>
      <c r="AK30" s="334"/>
      <c r="AL30" s="334" t="str">
        <f>IF(AND('Mapa final'!$H$31="Baja",'Mapa final'!$L$31="Catastrófico"),CONCATENATE("R",'Mapa final'!$A$31),"")</f>
        <v/>
      </c>
      <c r="AM30" s="335"/>
      <c r="AN30" s="83"/>
      <c r="AO30" s="385" t="s">
        <v>99</v>
      </c>
      <c r="AP30" s="386"/>
      <c r="AQ30" s="386"/>
      <c r="AR30" s="386"/>
      <c r="AS30" s="386"/>
      <c r="AT30" s="38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56"/>
      <c r="C31" s="356"/>
      <c r="D31" s="357"/>
      <c r="E31" s="349"/>
      <c r="F31" s="350"/>
      <c r="G31" s="350"/>
      <c r="H31" s="350"/>
      <c r="I31" s="350"/>
      <c r="J31" s="309"/>
      <c r="K31" s="310"/>
      <c r="L31" s="310"/>
      <c r="M31" s="310"/>
      <c r="N31" s="310"/>
      <c r="O31" s="311"/>
      <c r="P31" s="319"/>
      <c r="Q31" s="319"/>
      <c r="R31" s="319"/>
      <c r="S31" s="319"/>
      <c r="T31" s="319"/>
      <c r="U31" s="320"/>
      <c r="V31" s="318"/>
      <c r="W31" s="319"/>
      <c r="X31" s="319"/>
      <c r="Y31" s="319"/>
      <c r="Z31" s="319"/>
      <c r="AA31" s="320"/>
      <c r="AB31" s="336"/>
      <c r="AC31" s="337"/>
      <c r="AD31" s="337"/>
      <c r="AE31" s="337"/>
      <c r="AF31" s="337"/>
      <c r="AG31" s="338"/>
      <c r="AH31" s="327"/>
      <c r="AI31" s="328"/>
      <c r="AJ31" s="328"/>
      <c r="AK31" s="328"/>
      <c r="AL31" s="328"/>
      <c r="AM31" s="329"/>
      <c r="AN31" s="83"/>
      <c r="AO31" s="388"/>
      <c r="AP31" s="389"/>
      <c r="AQ31" s="389"/>
      <c r="AR31" s="389"/>
      <c r="AS31" s="389"/>
      <c r="AT31" s="39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56"/>
      <c r="C32" s="356"/>
      <c r="D32" s="357"/>
      <c r="E32" s="349"/>
      <c r="F32" s="350"/>
      <c r="G32" s="350"/>
      <c r="H32" s="350"/>
      <c r="I32" s="350"/>
      <c r="J32" s="309" t="str">
        <f>IF(AND('Mapa final'!$H$37="Baja",'Mapa final'!$L$37="Leve"),CONCATENATE("R",'Mapa final'!$A$37),"")</f>
        <v/>
      </c>
      <c r="K32" s="310"/>
      <c r="L32" s="310" t="str">
        <f>IF(AND('Mapa final'!$H$43="Baja",'Mapa final'!$L$43="Leve"),CONCATENATE("R",'Mapa final'!$A$43),"")</f>
        <v/>
      </c>
      <c r="M32" s="310"/>
      <c r="N32" s="310" t="str">
        <f>IF(AND('Mapa final'!$H$49="Baja",'Mapa final'!$L$49="Leve"),CONCATENATE("R",'Mapa final'!$A$49),"")</f>
        <v/>
      </c>
      <c r="O32" s="311"/>
      <c r="P32" s="319" t="str">
        <f>IF(AND('Mapa final'!$H$37="Baja",'Mapa final'!$L$37="Menor"),CONCATENATE("R",'Mapa final'!$A$37),"")</f>
        <v/>
      </c>
      <c r="Q32" s="319"/>
      <c r="R32" s="319" t="str">
        <f>IF(AND('Mapa final'!$H$43="Baja",'Mapa final'!$L$43="Menor"),CONCATENATE("R",'Mapa final'!$A$43),"")</f>
        <v/>
      </c>
      <c r="S32" s="319"/>
      <c r="T32" s="319" t="str">
        <f>IF(AND('Mapa final'!$H$49="Baja",'Mapa final'!$L$49="Menor"),CONCATENATE("R",'Mapa final'!$A$49),"")</f>
        <v/>
      </c>
      <c r="U32" s="320"/>
      <c r="V32" s="318" t="str">
        <f>IF(AND('Mapa final'!$H$37="Baja",'Mapa final'!$L$37="Moderado"),CONCATENATE("R",'Mapa final'!$A$37),"")</f>
        <v/>
      </c>
      <c r="W32" s="319"/>
      <c r="X32" s="319" t="str">
        <f>IF(AND('Mapa final'!$H$43="Baja",'Mapa final'!$L$43="Moderado"),CONCATENATE("R",'Mapa final'!$A$43),"")</f>
        <v/>
      </c>
      <c r="Y32" s="319"/>
      <c r="Z32" s="319" t="str">
        <f>IF(AND('Mapa final'!$H$49="Baja",'Mapa final'!$L$49="Moderado"),CONCATENATE("R",'Mapa final'!$A$49),"")</f>
        <v/>
      </c>
      <c r="AA32" s="320"/>
      <c r="AB32" s="336" t="str">
        <f>IF(AND('Mapa final'!$H$37="Baja",'Mapa final'!$L$37="Mayor"),CONCATENATE("R",'Mapa final'!$A$37),"")</f>
        <v/>
      </c>
      <c r="AC32" s="337"/>
      <c r="AD32" s="337" t="str">
        <f>IF(AND('Mapa final'!$H$43="Baja",'Mapa final'!$L$43="Mayor"),CONCATENATE("R",'Mapa final'!$A$43),"")</f>
        <v/>
      </c>
      <c r="AE32" s="337"/>
      <c r="AF32" s="337" t="str">
        <f>IF(AND('Mapa final'!$H$49="Baja",'Mapa final'!$L$49="Mayor"),CONCATENATE("R",'Mapa final'!$A$49),"")</f>
        <v/>
      </c>
      <c r="AG32" s="338"/>
      <c r="AH32" s="327" t="str">
        <f>IF(AND('Mapa final'!$H$37="Baja",'Mapa final'!$L$37="Catastrófico"),CONCATENATE("R",'Mapa final'!$A$37),"")</f>
        <v/>
      </c>
      <c r="AI32" s="328"/>
      <c r="AJ32" s="328" t="str">
        <f>IF(AND('Mapa final'!$H$43="Baja",'Mapa final'!$L$43="Catastrófico"),CONCATENATE("R",'Mapa final'!$A$43),"")</f>
        <v/>
      </c>
      <c r="AK32" s="328"/>
      <c r="AL32" s="328" t="str">
        <f>IF(AND('Mapa final'!$H$49="Baja",'Mapa final'!$L$49="Catastrófico"),CONCATENATE("R",'Mapa final'!$A$49),"")</f>
        <v/>
      </c>
      <c r="AM32" s="329"/>
      <c r="AN32" s="83"/>
      <c r="AO32" s="388"/>
      <c r="AP32" s="389"/>
      <c r="AQ32" s="389"/>
      <c r="AR32" s="389"/>
      <c r="AS32" s="389"/>
      <c r="AT32" s="39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56"/>
      <c r="C33" s="356"/>
      <c r="D33" s="357"/>
      <c r="E33" s="349"/>
      <c r="F33" s="350"/>
      <c r="G33" s="350"/>
      <c r="H33" s="350"/>
      <c r="I33" s="350"/>
      <c r="J33" s="309"/>
      <c r="K33" s="310"/>
      <c r="L33" s="310"/>
      <c r="M33" s="310"/>
      <c r="N33" s="310"/>
      <c r="O33" s="311"/>
      <c r="P33" s="319"/>
      <c r="Q33" s="319"/>
      <c r="R33" s="319"/>
      <c r="S33" s="319"/>
      <c r="T33" s="319"/>
      <c r="U33" s="320"/>
      <c r="V33" s="318"/>
      <c r="W33" s="319"/>
      <c r="X33" s="319"/>
      <c r="Y33" s="319"/>
      <c r="Z33" s="319"/>
      <c r="AA33" s="320"/>
      <c r="AB33" s="336"/>
      <c r="AC33" s="337"/>
      <c r="AD33" s="337"/>
      <c r="AE33" s="337"/>
      <c r="AF33" s="337"/>
      <c r="AG33" s="338"/>
      <c r="AH33" s="327"/>
      <c r="AI33" s="328"/>
      <c r="AJ33" s="328"/>
      <c r="AK33" s="328"/>
      <c r="AL33" s="328"/>
      <c r="AM33" s="329"/>
      <c r="AN33" s="83"/>
      <c r="AO33" s="388"/>
      <c r="AP33" s="389"/>
      <c r="AQ33" s="389"/>
      <c r="AR33" s="389"/>
      <c r="AS33" s="389"/>
      <c r="AT33" s="39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56"/>
      <c r="C34" s="356"/>
      <c r="D34" s="357"/>
      <c r="E34" s="349"/>
      <c r="F34" s="350"/>
      <c r="G34" s="350"/>
      <c r="H34" s="350"/>
      <c r="I34" s="350"/>
      <c r="J34" s="309" t="str">
        <f>IF(AND('Mapa final'!$H$55="Baja",'Mapa final'!$L$55="Leve"),CONCATENATE("R",'Mapa final'!$A$55),"")</f>
        <v/>
      </c>
      <c r="K34" s="310"/>
      <c r="L34" s="310" t="str">
        <f>IF(AND('Mapa final'!$H$61="Baja",'Mapa final'!$L$61="Leve"),CONCATENATE("R",'Mapa final'!$A$61),"")</f>
        <v/>
      </c>
      <c r="M34" s="310"/>
      <c r="N34" s="310" t="str">
        <f>IF(AND('Mapa final'!$H$67="Baja",'Mapa final'!$L$67="Leve"),CONCATENATE("R",'Mapa final'!$A$67),"")</f>
        <v/>
      </c>
      <c r="O34" s="311"/>
      <c r="P34" s="319" t="str">
        <f>IF(AND('Mapa final'!$H$55="Baja",'Mapa final'!$L$55="Menor"),CONCATENATE("R",'Mapa final'!$A$55),"")</f>
        <v/>
      </c>
      <c r="Q34" s="319"/>
      <c r="R34" s="319" t="str">
        <f>IF(AND('Mapa final'!$H$61="Baja",'Mapa final'!$L$61="Menor"),CONCATENATE("R",'Mapa final'!$A$61),"")</f>
        <v/>
      </c>
      <c r="S34" s="319"/>
      <c r="T34" s="319" t="str">
        <f>IF(AND('Mapa final'!$H$67="Baja",'Mapa final'!$L$67="Menor"),CONCATENATE("R",'Mapa final'!$A$67),"")</f>
        <v/>
      </c>
      <c r="U34" s="320"/>
      <c r="V34" s="318" t="str">
        <f>IF(AND('Mapa final'!$H$55="Baja",'Mapa final'!$L$55="Moderado"),CONCATENATE("R",'Mapa final'!$A$55),"")</f>
        <v/>
      </c>
      <c r="W34" s="319"/>
      <c r="X34" s="319" t="str">
        <f>IF(AND('Mapa final'!$H$61="Baja",'Mapa final'!$L$61="Moderado"),CONCATENATE("R",'Mapa final'!$A$61),"")</f>
        <v/>
      </c>
      <c r="Y34" s="319"/>
      <c r="Z34" s="319" t="str">
        <f>IF(AND('Mapa final'!$H$67="Baja",'Mapa final'!$L$67="Moderado"),CONCATENATE("R",'Mapa final'!$A$67),"")</f>
        <v/>
      </c>
      <c r="AA34" s="320"/>
      <c r="AB34" s="336" t="str">
        <f>IF(AND('Mapa final'!$H$55="Baja",'Mapa final'!$L$55="Mayor"),CONCATENATE("R",'Mapa final'!$A$55),"")</f>
        <v/>
      </c>
      <c r="AC34" s="337"/>
      <c r="AD34" s="337" t="str">
        <f>IF(AND('Mapa final'!$H$61="Baja",'Mapa final'!$L$61="Mayor"),CONCATENATE("R",'Mapa final'!$A$61),"")</f>
        <v/>
      </c>
      <c r="AE34" s="337"/>
      <c r="AF34" s="337" t="str">
        <f>IF(AND('Mapa final'!$H$67="Baja",'Mapa final'!$L$67="Mayor"),CONCATENATE("R",'Mapa final'!$A$67),"")</f>
        <v/>
      </c>
      <c r="AG34" s="338"/>
      <c r="AH34" s="327" t="str">
        <f>IF(AND('Mapa final'!$H$55="Baja",'Mapa final'!$L$55="Catastrófico"),CONCATENATE("R",'Mapa final'!$A$55),"")</f>
        <v/>
      </c>
      <c r="AI34" s="328"/>
      <c r="AJ34" s="328" t="str">
        <f>IF(AND('Mapa final'!$H$61="Baja",'Mapa final'!$L$61="Catastrófico"),CONCATENATE("R",'Mapa final'!$A$61),"")</f>
        <v/>
      </c>
      <c r="AK34" s="328"/>
      <c r="AL34" s="328" t="str">
        <f>IF(AND('Mapa final'!$H$67="Baja",'Mapa final'!$L$67="Catastrófico"),CONCATENATE("R",'Mapa final'!$A$67),"")</f>
        <v/>
      </c>
      <c r="AM34" s="329"/>
      <c r="AN34" s="83"/>
      <c r="AO34" s="388"/>
      <c r="AP34" s="389"/>
      <c r="AQ34" s="389"/>
      <c r="AR34" s="389"/>
      <c r="AS34" s="389"/>
      <c r="AT34" s="39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56"/>
      <c r="C35" s="356"/>
      <c r="D35" s="357"/>
      <c r="E35" s="349"/>
      <c r="F35" s="350"/>
      <c r="G35" s="350"/>
      <c r="H35" s="350"/>
      <c r="I35" s="350"/>
      <c r="J35" s="309"/>
      <c r="K35" s="310"/>
      <c r="L35" s="310"/>
      <c r="M35" s="310"/>
      <c r="N35" s="310"/>
      <c r="O35" s="311"/>
      <c r="P35" s="319"/>
      <c r="Q35" s="319"/>
      <c r="R35" s="319"/>
      <c r="S35" s="319"/>
      <c r="T35" s="319"/>
      <c r="U35" s="320"/>
      <c r="V35" s="318"/>
      <c r="W35" s="319"/>
      <c r="X35" s="319"/>
      <c r="Y35" s="319"/>
      <c r="Z35" s="319"/>
      <c r="AA35" s="320"/>
      <c r="AB35" s="336"/>
      <c r="AC35" s="337"/>
      <c r="AD35" s="337"/>
      <c r="AE35" s="337"/>
      <c r="AF35" s="337"/>
      <c r="AG35" s="338"/>
      <c r="AH35" s="327"/>
      <c r="AI35" s="328"/>
      <c r="AJ35" s="328"/>
      <c r="AK35" s="328"/>
      <c r="AL35" s="328"/>
      <c r="AM35" s="329"/>
      <c r="AN35" s="83"/>
      <c r="AO35" s="388"/>
      <c r="AP35" s="389"/>
      <c r="AQ35" s="389"/>
      <c r="AR35" s="389"/>
      <c r="AS35" s="389"/>
      <c r="AT35" s="39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56"/>
      <c r="C36" s="356"/>
      <c r="D36" s="357"/>
      <c r="E36" s="349"/>
      <c r="F36" s="350"/>
      <c r="G36" s="350"/>
      <c r="H36" s="350"/>
      <c r="I36" s="350"/>
      <c r="J36" s="309" t="str">
        <f>IF(AND('Mapa final'!$H$73="Baja",'Mapa final'!$L$73="Leve"),CONCATENATE("R",'Mapa final'!$A$73),"")</f>
        <v/>
      </c>
      <c r="K36" s="310"/>
      <c r="L36" s="310" t="str">
        <f>IF(AND('Mapa final'!$H$79="Baja",'Mapa final'!$L$79="Leve"),CONCATENATE("R",'Mapa final'!$A$79),"")</f>
        <v/>
      </c>
      <c r="M36" s="310"/>
      <c r="N36" s="310" t="str">
        <f>IF(AND('Mapa final'!$H$85="Baja",'Mapa final'!$L$85="Leve"),CONCATENATE("R",'Mapa final'!$A$85),"")</f>
        <v/>
      </c>
      <c r="O36" s="311"/>
      <c r="P36" s="319" t="str">
        <f>IF(AND('Mapa final'!$H$73="Baja",'Mapa final'!$L$73="Menor"),CONCATENATE("R",'Mapa final'!$A$73),"")</f>
        <v/>
      </c>
      <c r="Q36" s="319"/>
      <c r="R36" s="319" t="str">
        <f>IF(AND('Mapa final'!$H$79="Baja",'Mapa final'!$L$79="Menor"),CONCATENATE("R",'Mapa final'!$A$79),"")</f>
        <v/>
      </c>
      <c r="S36" s="319"/>
      <c r="T36" s="319" t="str">
        <f>IF(AND('Mapa final'!$H$85="Baja",'Mapa final'!$L$85="Menor"),CONCATENATE("R",'Mapa final'!$A$85),"")</f>
        <v/>
      </c>
      <c r="U36" s="320"/>
      <c r="V36" s="318" t="str">
        <f>IF(AND('Mapa final'!$H$73="Baja",'Mapa final'!$L$73="Moderado"),CONCATENATE("R",'Mapa final'!$A$73),"")</f>
        <v/>
      </c>
      <c r="W36" s="319"/>
      <c r="X36" s="319" t="str">
        <f>IF(AND('Mapa final'!$H$79="Baja",'Mapa final'!$L$79="Moderado"),CONCATENATE("R",'Mapa final'!$A$79),"")</f>
        <v/>
      </c>
      <c r="Y36" s="319"/>
      <c r="Z36" s="319" t="str">
        <f>IF(AND('Mapa final'!$H$85="Baja",'Mapa final'!$L$85="Moderado"),CONCATENATE("R",'Mapa final'!$A$85),"")</f>
        <v/>
      </c>
      <c r="AA36" s="320"/>
      <c r="AB36" s="336" t="str">
        <f>IF(AND('Mapa final'!$H$73="Baja",'Mapa final'!$L$73="Mayor"),CONCATENATE("R",'Mapa final'!$A$73),"")</f>
        <v/>
      </c>
      <c r="AC36" s="337"/>
      <c r="AD36" s="337" t="str">
        <f>IF(AND('Mapa final'!$H$79="Baja",'Mapa final'!$L$79="Mayor"),CONCATENATE("R",'Mapa final'!$A$79),"")</f>
        <v/>
      </c>
      <c r="AE36" s="337"/>
      <c r="AF36" s="337" t="str">
        <f>IF(AND('Mapa final'!$H$85="Baja",'Mapa final'!$L$85="Mayor"),CONCATENATE("R",'Mapa final'!$A$85),"")</f>
        <v/>
      </c>
      <c r="AG36" s="338"/>
      <c r="AH36" s="327" t="str">
        <f>IF(AND('Mapa final'!$H$73="Baja",'Mapa final'!$L$73="Catastrófico"),CONCATENATE("R",'Mapa final'!$A$73),"")</f>
        <v/>
      </c>
      <c r="AI36" s="328"/>
      <c r="AJ36" s="328" t="str">
        <f>IF(AND('Mapa final'!$H$79="Baja",'Mapa final'!$L$79="Catastrófico"),CONCATENATE("R",'Mapa final'!$A$79),"")</f>
        <v/>
      </c>
      <c r="AK36" s="328"/>
      <c r="AL36" s="328" t="str">
        <f>IF(AND('Mapa final'!$H$85="Baja",'Mapa final'!$L$85="Catastrófico"),CONCATENATE("R",'Mapa final'!$A$85),"")</f>
        <v/>
      </c>
      <c r="AM36" s="329"/>
      <c r="AN36" s="83"/>
      <c r="AO36" s="388"/>
      <c r="AP36" s="389"/>
      <c r="AQ36" s="389"/>
      <c r="AR36" s="389"/>
      <c r="AS36" s="389"/>
      <c r="AT36" s="39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56"/>
      <c r="C37" s="356"/>
      <c r="D37" s="357"/>
      <c r="E37" s="352"/>
      <c r="F37" s="353"/>
      <c r="G37" s="353"/>
      <c r="H37" s="353"/>
      <c r="I37" s="353"/>
      <c r="J37" s="312"/>
      <c r="K37" s="313"/>
      <c r="L37" s="313"/>
      <c r="M37" s="313"/>
      <c r="N37" s="313"/>
      <c r="O37" s="314"/>
      <c r="P37" s="322"/>
      <c r="Q37" s="322"/>
      <c r="R37" s="322"/>
      <c r="S37" s="322"/>
      <c r="T37" s="322"/>
      <c r="U37" s="323"/>
      <c r="V37" s="321"/>
      <c r="W37" s="322"/>
      <c r="X37" s="322"/>
      <c r="Y37" s="322"/>
      <c r="Z37" s="322"/>
      <c r="AA37" s="323"/>
      <c r="AB37" s="339"/>
      <c r="AC37" s="340"/>
      <c r="AD37" s="340"/>
      <c r="AE37" s="340"/>
      <c r="AF37" s="340"/>
      <c r="AG37" s="341"/>
      <c r="AH37" s="330"/>
      <c r="AI37" s="331"/>
      <c r="AJ37" s="331"/>
      <c r="AK37" s="331"/>
      <c r="AL37" s="331"/>
      <c r="AM37" s="332"/>
      <c r="AN37" s="83"/>
      <c r="AO37" s="391"/>
      <c r="AP37" s="392"/>
      <c r="AQ37" s="392"/>
      <c r="AR37" s="392"/>
      <c r="AS37" s="392"/>
      <c r="AT37" s="39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56"/>
      <c r="C38" s="356"/>
      <c r="D38" s="357"/>
      <c r="E38" s="346" t="s">
        <v>100</v>
      </c>
      <c r="F38" s="347"/>
      <c r="G38" s="347"/>
      <c r="H38" s="347"/>
      <c r="I38" s="348"/>
      <c r="J38" s="315" t="str">
        <f>IF(AND('Mapa final'!$H$25="Muy Baja",'Mapa final'!$L$25="Leve"),CONCATENATE("R",'Mapa final'!$A$25),"")</f>
        <v/>
      </c>
      <c r="K38" s="316"/>
      <c r="L38" s="316" t="str">
        <f>IF(AND('Mapa final'!$H$28="Muy Baja",'Mapa final'!$L$28="Leve"),CONCATENATE("R",'Mapa final'!$A$28),"")</f>
        <v/>
      </c>
      <c r="M38" s="316"/>
      <c r="N38" s="316" t="str">
        <f>IF(AND('Mapa final'!$H$31="Muy Baja",'Mapa final'!$L$31="Leve"),CONCATENATE("R",'Mapa final'!$A$31),"")</f>
        <v/>
      </c>
      <c r="O38" s="317"/>
      <c r="P38" s="315" t="str">
        <f>IF(AND('Mapa final'!$H$25="Muy Baja",'Mapa final'!$L$25="Menor"),CONCATENATE("R",'Mapa final'!$A$25),"")</f>
        <v/>
      </c>
      <c r="Q38" s="316"/>
      <c r="R38" s="316" t="str">
        <f>IF(AND('Mapa final'!$H$28="Muy Baja",'Mapa final'!$L$28="Menor"),CONCATENATE("R",'Mapa final'!$A$28),"")</f>
        <v/>
      </c>
      <c r="S38" s="316"/>
      <c r="T38" s="316" t="str">
        <f>IF(AND('Mapa final'!$H$31="Muy Baja",'Mapa final'!$L$31="Menor"),CONCATENATE("R",'Mapa final'!$A$31),"")</f>
        <v/>
      </c>
      <c r="U38" s="317"/>
      <c r="V38" s="324" t="str">
        <f>IF(AND('Mapa final'!$H$25="Muy Baja",'Mapa final'!$L$25="Moderado"),CONCATENATE("R",'Mapa final'!$A$25),"")</f>
        <v/>
      </c>
      <c r="W38" s="325"/>
      <c r="X38" s="325" t="str">
        <f>IF(AND('Mapa final'!$H$28="Muy Baja",'Mapa final'!$L$28="Moderado"),CONCATENATE("R",'Mapa final'!$A$28),"")</f>
        <v>R2</v>
      </c>
      <c r="Y38" s="325"/>
      <c r="Z38" s="325" t="str">
        <f>IF(AND('Mapa final'!$H$31="Muy Baja",'Mapa final'!$L$31="Moderado"),CONCATENATE("R",'Mapa final'!$A$31),"")</f>
        <v/>
      </c>
      <c r="AA38" s="326"/>
      <c r="AB38" s="342" t="str">
        <f>IF(AND('Mapa final'!$H$25="Muy Baja",'Mapa final'!$L$25="Mayor"),CONCATENATE("R",'Mapa final'!$A$25),"")</f>
        <v/>
      </c>
      <c r="AC38" s="343"/>
      <c r="AD38" s="343" t="str">
        <f>IF(AND('Mapa final'!$H$28="Muy Baja",'Mapa final'!$L$28="Mayor"),CONCATENATE("R",'Mapa final'!$A$28),"")</f>
        <v/>
      </c>
      <c r="AE38" s="343"/>
      <c r="AF38" s="343" t="str">
        <f>IF(AND('Mapa final'!$H$31="Muy Baja",'Mapa final'!$L$31="Mayor"),CONCATENATE("R",'Mapa final'!$A$31),"")</f>
        <v/>
      </c>
      <c r="AG38" s="344"/>
      <c r="AH38" s="333" t="str">
        <f>IF(AND('Mapa final'!$H$25="Muy Baja",'Mapa final'!$L$25="Catastrófico"),CONCATENATE("R",'Mapa final'!$A$25),"")</f>
        <v/>
      </c>
      <c r="AI38" s="334"/>
      <c r="AJ38" s="334" t="str">
        <f>IF(AND('Mapa final'!$H$28="Muy Baja",'Mapa final'!$L$28="Catastrófico"),CONCATENATE("R",'Mapa final'!$A$28),"")</f>
        <v/>
      </c>
      <c r="AK38" s="334"/>
      <c r="AL38" s="334" t="str">
        <f>IF(AND('Mapa final'!$H$31="Muy Baja",'Mapa final'!$L$31="Catastrófico"),CONCATENATE("R",'Mapa final'!$A$31),"")</f>
        <v/>
      </c>
      <c r="AM38" s="33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56"/>
      <c r="C39" s="356"/>
      <c r="D39" s="357"/>
      <c r="E39" s="349"/>
      <c r="F39" s="350"/>
      <c r="G39" s="350"/>
      <c r="H39" s="350"/>
      <c r="I39" s="351"/>
      <c r="J39" s="309"/>
      <c r="K39" s="310"/>
      <c r="L39" s="310"/>
      <c r="M39" s="310"/>
      <c r="N39" s="310"/>
      <c r="O39" s="311"/>
      <c r="P39" s="309"/>
      <c r="Q39" s="310"/>
      <c r="R39" s="310"/>
      <c r="S39" s="310"/>
      <c r="T39" s="310"/>
      <c r="U39" s="311"/>
      <c r="V39" s="318"/>
      <c r="W39" s="319"/>
      <c r="X39" s="319"/>
      <c r="Y39" s="319"/>
      <c r="Z39" s="319"/>
      <c r="AA39" s="320"/>
      <c r="AB39" s="336"/>
      <c r="AC39" s="337"/>
      <c r="AD39" s="337"/>
      <c r="AE39" s="337"/>
      <c r="AF39" s="337"/>
      <c r="AG39" s="338"/>
      <c r="AH39" s="327"/>
      <c r="AI39" s="328"/>
      <c r="AJ39" s="328"/>
      <c r="AK39" s="328"/>
      <c r="AL39" s="328"/>
      <c r="AM39" s="32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56"/>
      <c r="C40" s="356"/>
      <c r="D40" s="357"/>
      <c r="E40" s="349"/>
      <c r="F40" s="350"/>
      <c r="G40" s="350"/>
      <c r="H40" s="350"/>
      <c r="I40" s="351"/>
      <c r="J40" s="309" t="str">
        <f>IF(AND('Mapa final'!$H$37="Muy Baja",'Mapa final'!$L$37="Leve"),CONCATENATE("R",'Mapa final'!$A$37),"")</f>
        <v/>
      </c>
      <c r="K40" s="310"/>
      <c r="L40" s="310" t="str">
        <f>IF(AND('Mapa final'!$H$43="Muy Baja",'Mapa final'!$L$43="Leve"),CONCATENATE("R",'Mapa final'!$A$43),"")</f>
        <v/>
      </c>
      <c r="M40" s="310"/>
      <c r="N40" s="310" t="str">
        <f>IF(AND('Mapa final'!$H$49="Muy Baja",'Mapa final'!$L$49="Leve"),CONCATENATE("R",'Mapa final'!$A$49),"")</f>
        <v/>
      </c>
      <c r="O40" s="311"/>
      <c r="P40" s="309" t="str">
        <f>IF(AND('Mapa final'!$H$37="Muy Baja",'Mapa final'!$L$37="Menor"),CONCATENATE("R",'Mapa final'!$A$37),"")</f>
        <v/>
      </c>
      <c r="Q40" s="310"/>
      <c r="R40" s="310" t="str">
        <f>IF(AND('Mapa final'!$H$43="Muy Baja",'Mapa final'!$L$43="Menor"),CONCATENATE("R",'Mapa final'!$A$43),"")</f>
        <v/>
      </c>
      <c r="S40" s="310"/>
      <c r="T40" s="310" t="str">
        <f>IF(AND('Mapa final'!$H$49="Muy Baja",'Mapa final'!$L$49="Menor"),CONCATENATE("R",'Mapa final'!$A$49),"")</f>
        <v/>
      </c>
      <c r="U40" s="311"/>
      <c r="V40" s="318" t="str">
        <f>IF(AND('Mapa final'!$H$37="Muy Baja",'Mapa final'!$L$37="Moderado"),CONCATENATE("R",'Mapa final'!$A$37),"")</f>
        <v/>
      </c>
      <c r="W40" s="319"/>
      <c r="X40" s="319" t="str">
        <f>IF(AND('Mapa final'!$H$43="Muy Baja",'Mapa final'!$L$43="Moderado"),CONCATENATE("R",'Mapa final'!$A$43),"")</f>
        <v/>
      </c>
      <c r="Y40" s="319"/>
      <c r="Z40" s="319" t="str">
        <f>IF(AND('Mapa final'!$H$49="Muy Baja",'Mapa final'!$L$49="Moderado"),CONCATENATE("R",'Mapa final'!$A$49),"")</f>
        <v/>
      </c>
      <c r="AA40" s="320"/>
      <c r="AB40" s="336" t="str">
        <f>IF(AND('Mapa final'!$H$37="Muy Baja",'Mapa final'!$L$37="Mayor"),CONCATENATE("R",'Mapa final'!$A$37),"")</f>
        <v/>
      </c>
      <c r="AC40" s="337"/>
      <c r="AD40" s="337" t="str">
        <f>IF(AND('Mapa final'!$H$43="Muy Baja",'Mapa final'!$L$43="Mayor"),CONCATENATE("R",'Mapa final'!$A$43),"")</f>
        <v/>
      </c>
      <c r="AE40" s="337"/>
      <c r="AF40" s="337" t="str">
        <f>IF(AND('Mapa final'!$H$49="Muy Baja",'Mapa final'!$L$49="Mayor"),CONCATENATE("R",'Mapa final'!$A$49),"")</f>
        <v/>
      </c>
      <c r="AG40" s="338"/>
      <c r="AH40" s="327" t="str">
        <f>IF(AND('Mapa final'!$H$37="Muy Baja",'Mapa final'!$L$37="Catastrófico"),CONCATENATE("R",'Mapa final'!$A$37),"")</f>
        <v/>
      </c>
      <c r="AI40" s="328"/>
      <c r="AJ40" s="328" t="str">
        <f>IF(AND('Mapa final'!$H$43="Muy Baja",'Mapa final'!$L$43="Catastrófico"),CONCATENATE("R",'Mapa final'!$A$43),"")</f>
        <v/>
      </c>
      <c r="AK40" s="328"/>
      <c r="AL40" s="328" t="str">
        <f>IF(AND('Mapa final'!$H$49="Muy Baja",'Mapa final'!$L$49="Catastrófico"),CONCATENATE("R",'Mapa final'!$A$49),"")</f>
        <v/>
      </c>
      <c r="AM40" s="32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56"/>
      <c r="C41" s="356"/>
      <c r="D41" s="357"/>
      <c r="E41" s="349"/>
      <c r="F41" s="350"/>
      <c r="G41" s="350"/>
      <c r="H41" s="350"/>
      <c r="I41" s="351"/>
      <c r="J41" s="309"/>
      <c r="K41" s="310"/>
      <c r="L41" s="310"/>
      <c r="M41" s="310"/>
      <c r="N41" s="310"/>
      <c r="O41" s="311"/>
      <c r="P41" s="309"/>
      <c r="Q41" s="310"/>
      <c r="R41" s="310"/>
      <c r="S41" s="310"/>
      <c r="T41" s="310"/>
      <c r="U41" s="311"/>
      <c r="V41" s="318"/>
      <c r="W41" s="319"/>
      <c r="X41" s="319"/>
      <c r="Y41" s="319"/>
      <c r="Z41" s="319"/>
      <c r="AA41" s="320"/>
      <c r="AB41" s="336"/>
      <c r="AC41" s="337"/>
      <c r="AD41" s="337"/>
      <c r="AE41" s="337"/>
      <c r="AF41" s="337"/>
      <c r="AG41" s="338"/>
      <c r="AH41" s="327"/>
      <c r="AI41" s="328"/>
      <c r="AJ41" s="328"/>
      <c r="AK41" s="328"/>
      <c r="AL41" s="328"/>
      <c r="AM41" s="32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56"/>
      <c r="C42" s="356"/>
      <c r="D42" s="357"/>
      <c r="E42" s="349"/>
      <c r="F42" s="350"/>
      <c r="G42" s="350"/>
      <c r="H42" s="350"/>
      <c r="I42" s="351"/>
      <c r="J42" s="309" t="str">
        <f>IF(AND('Mapa final'!$H$55="Muy Baja",'Mapa final'!$L$55="Leve"),CONCATENATE("R",'Mapa final'!$A$55),"")</f>
        <v/>
      </c>
      <c r="K42" s="310"/>
      <c r="L42" s="310" t="str">
        <f>IF(AND('Mapa final'!$H$61="Muy Baja",'Mapa final'!$L$61="Leve"),CONCATENATE("R",'Mapa final'!$A$61),"")</f>
        <v/>
      </c>
      <c r="M42" s="310"/>
      <c r="N42" s="310" t="str">
        <f>IF(AND('Mapa final'!$H$67="Muy Baja",'Mapa final'!$L$67="Leve"),CONCATENATE("R",'Mapa final'!$A$67),"")</f>
        <v/>
      </c>
      <c r="O42" s="311"/>
      <c r="P42" s="309" t="str">
        <f>IF(AND('Mapa final'!$H$55="Muy Baja",'Mapa final'!$L$55="Menor"),CONCATENATE("R",'Mapa final'!$A$55),"")</f>
        <v/>
      </c>
      <c r="Q42" s="310"/>
      <c r="R42" s="310" t="str">
        <f>IF(AND('Mapa final'!$H$61="Muy Baja",'Mapa final'!$L$61="Menor"),CONCATENATE("R",'Mapa final'!$A$61),"")</f>
        <v/>
      </c>
      <c r="S42" s="310"/>
      <c r="T42" s="310" t="str">
        <f>IF(AND('Mapa final'!$H$67="Muy Baja",'Mapa final'!$L$67="Menor"),CONCATENATE("R",'Mapa final'!$A$67),"")</f>
        <v/>
      </c>
      <c r="U42" s="311"/>
      <c r="V42" s="318" t="str">
        <f>IF(AND('Mapa final'!$H$55="Muy Baja",'Mapa final'!$L$55="Moderado"),CONCATENATE("R",'Mapa final'!$A$55),"")</f>
        <v/>
      </c>
      <c r="W42" s="319"/>
      <c r="X42" s="319" t="str">
        <f>IF(AND('Mapa final'!$H$61="Muy Baja",'Mapa final'!$L$61="Moderado"),CONCATENATE("R",'Mapa final'!$A$61),"")</f>
        <v/>
      </c>
      <c r="Y42" s="319"/>
      <c r="Z42" s="319" t="str">
        <f>IF(AND('Mapa final'!$H$67="Muy Baja",'Mapa final'!$L$67="Moderado"),CONCATENATE("R",'Mapa final'!$A$67),"")</f>
        <v/>
      </c>
      <c r="AA42" s="320"/>
      <c r="AB42" s="336" t="str">
        <f>IF(AND('Mapa final'!$H$55="Muy Baja",'Mapa final'!$L$55="Mayor"),CONCATENATE("R",'Mapa final'!$A$55),"")</f>
        <v/>
      </c>
      <c r="AC42" s="337"/>
      <c r="AD42" s="337" t="str">
        <f>IF(AND('Mapa final'!$H$61="Muy Baja",'Mapa final'!$L$61="Mayor"),CONCATENATE("R",'Mapa final'!$A$61),"")</f>
        <v/>
      </c>
      <c r="AE42" s="337"/>
      <c r="AF42" s="337" t="str">
        <f>IF(AND('Mapa final'!$H$67="Muy Baja",'Mapa final'!$L$67="Mayor"),CONCATENATE("R",'Mapa final'!$A$67),"")</f>
        <v/>
      </c>
      <c r="AG42" s="338"/>
      <c r="AH42" s="327" t="str">
        <f>IF(AND('Mapa final'!$H$55="Muy Baja",'Mapa final'!$L$55="Catastrófico"),CONCATENATE("R",'Mapa final'!$A$55),"")</f>
        <v/>
      </c>
      <c r="AI42" s="328"/>
      <c r="AJ42" s="328" t="str">
        <f>IF(AND('Mapa final'!$H$61="Muy Baja",'Mapa final'!$L$61="Catastrófico"),CONCATENATE("R",'Mapa final'!$A$61),"")</f>
        <v/>
      </c>
      <c r="AK42" s="328"/>
      <c r="AL42" s="328" t="str">
        <f>IF(AND('Mapa final'!$H$67="Muy Baja",'Mapa final'!$L$67="Catastrófico"),CONCATENATE("R",'Mapa final'!$A$67),"")</f>
        <v/>
      </c>
      <c r="AM42" s="32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56"/>
      <c r="C43" s="356"/>
      <c r="D43" s="357"/>
      <c r="E43" s="349"/>
      <c r="F43" s="350"/>
      <c r="G43" s="350"/>
      <c r="H43" s="350"/>
      <c r="I43" s="351"/>
      <c r="J43" s="309"/>
      <c r="K43" s="310"/>
      <c r="L43" s="310"/>
      <c r="M43" s="310"/>
      <c r="N43" s="310"/>
      <c r="O43" s="311"/>
      <c r="P43" s="309"/>
      <c r="Q43" s="310"/>
      <c r="R43" s="310"/>
      <c r="S43" s="310"/>
      <c r="T43" s="310"/>
      <c r="U43" s="311"/>
      <c r="V43" s="318"/>
      <c r="W43" s="319"/>
      <c r="X43" s="319"/>
      <c r="Y43" s="319"/>
      <c r="Z43" s="319"/>
      <c r="AA43" s="320"/>
      <c r="AB43" s="336"/>
      <c r="AC43" s="337"/>
      <c r="AD43" s="337"/>
      <c r="AE43" s="337"/>
      <c r="AF43" s="337"/>
      <c r="AG43" s="338"/>
      <c r="AH43" s="327"/>
      <c r="AI43" s="328"/>
      <c r="AJ43" s="328"/>
      <c r="AK43" s="328"/>
      <c r="AL43" s="328"/>
      <c r="AM43" s="32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56"/>
      <c r="C44" s="356"/>
      <c r="D44" s="357"/>
      <c r="E44" s="349"/>
      <c r="F44" s="350"/>
      <c r="G44" s="350"/>
      <c r="H44" s="350"/>
      <c r="I44" s="351"/>
      <c r="J44" s="309" t="str">
        <f>IF(AND('Mapa final'!$H$73="Muy Baja",'Mapa final'!$L$73="Leve"),CONCATENATE("R",'Mapa final'!$A$73),"")</f>
        <v/>
      </c>
      <c r="K44" s="310"/>
      <c r="L44" s="310" t="str">
        <f>IF(AND('Mapa final'!$H$79="Muy Baja",'Mapa final'!$L$79="Leve"),CONCATENATE("R",'Mapa final'!$A$79),"")</f>
        <v/>
      </c>
      <c r="M44" s="310"/>
      <c r="N44" s="310" t="str">
        <f>IF(AND('Mapa final'!$H$85="Muy Baja",'Mapa final'!$L$85="Leve"),CONCATENATE("R",'Mapa final'!$A$85),"")</f>
        <v/>
      </c>
      <c r="O44" s="311"/>
      <c r="P44" s="309" t="str">
        <f>IF(AND('Mapa final'!$H$73="Muy Baja",'Mapa final'!$L$73="Menor"),CONCATENATE("R",'Mapa final'!$A$73),"")</f>
        <v/>
      </c>
      <c r="Q44" s="310"/>
      <c r="R44" s="310" t="str">
        <f>IF(AND('Mapa final'!$H$79="Muy Baja",'Mapa final'!$L$79="Menor"),CONCATENATE("R",'Mapa final'!$A$79),"")</f>
        <v/>
      </c>
      <c r="S44" s="310"/>
      <c r="T44" s="310" t="str">
        <f>IF(AND('Mapa final'!$H$85="Muy Baja",'Mapa final'!$L$85="Menor"),CONCATENATE("R",'Mapa final'!$A$85),"")</f>
        <v/>
      </c>
      <c r="U44" s="311"/>
      <c r="V44" s="318" t="str">
        <f>IF(AND('Mapa final'!$H$73="Muy Baja",'Mapa final'!$L$73="Moderado"),CONCATENATE("R",'Mapa final'!$A$73),"")</f>
        <v/>
      </c>
      <c r="W44" s="319"/>
      <c r="X44" s="319" t="str">
        <f>IF(AND('Mapa final'!$H$79="Muy Baja",'Mapa final'!$L$79="Moderado"),CONCATENATE("R",'Mapa final'!$A$79),"")</f>
        <v/>
      </c>
      <c r="Y44" s="319"/>
      <c r="Z44" s="319" t="str">
        <f>IF(AND('Mapa final'!$H$85="Muy Baja",'Mapa final'!$L$85="Moderado"),CONCATENATE("R",'Mapa final'!$A$85),"")</f>
        <v/>
      </c>
      <c r="AA44" s="320"/>
      <c r="AB44" s="336" t="str">
        <f>IF(AND('Mapa final'!$H$73="Muy Baja",'Mapa final'!$L$73="Mayor"),CONCATENATE("R",'Mapa final'!$A$73),"")</f>
        <v/>
      </c>
      <c r="AC44" s="337"/>
      <c r="AD44" s="337" t="str">
        <f>IF(AND('Mapa final'!$H$79="Muy Baja",'Mapa final'!$L$79="Mayor"),CONCATENATE("R",'Mapa final'!$A$79),"")</f>
        <v/>
      </c>
      <c r="AE44" s="337"/>
      <c r="AF44" s="337" t="str">
        <f>IF(AND('Mapa final'!$H$85="Muy Baja",'Mapa final'!$L$85="Mayor"),CONCATENATE("R",'Mapa final'!$A$85),"")</f>
        <v/>
      </c>
      <c r="AG44" s="338"/>
      <c r="AH44" s="327" t="str">
        <f>IF(AND('Mapa final'!$H$73="Muy Baja",'Mapa final'!$L$73="Catastrófico"),CONCATENATE("R",'Mapa final'!$A$73),"")</f>
        <v/>
      </c>
      <c r="AI44" s="328"/>
      <c r="AJ44" s="328" t="str">
        <f>IF(AND('Mapa final'!$H$79="Muy Baja",'Mapa final'!$L$79="Catastrófico"),CONCATENATE("R",'Mapa final'!$A$79),"")</f>
        <v/>
      </c>
      <c r="AK44" s="328"/>
      <c r="AL44" s="328" t="str">
        <f>IF(AND('Mapa final'!$H$85="Muy Baja",'Mapa final'!$L$85="Catastrófico"),CONCATENATE("R",'Mapa final'!$A$85),"")</f>
        <v/>
      </c>
      <c r="AM44" s="32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56"/>
      <c r="C45" s="356"/>
      <c r="D45" s="357"/>
      <c r="E45" s="352"/>
      <c r="F45" s="353"/>
      <c r="G45" s="353"/>
      <c r="H45" s="353"/>
      <c r="I45" s="354"/>
      <c r="J45" s="312"/>
      <c r="K45" s="313"/>
      <c r="L45" s="313"/>
      <c r="M45" s="313"/>
      <c r="N45" s="313"/>
      <c r="O45" s="314"/>
      <c r="P45" s="312"/>
      <c r="Q45" s="313"/>
      <c r="R45" s="313"/>
      <c r="S45" s="313"/>
      <c r="T45" s="313"/>
      <c r="U45" s="314"/>
      <c r="V45" s="321"/>
      <c r="W45" s="322"/>
      <c r="X45" s="322"/>
      <c r="Y45" s="322"/>
      <c r="Z45" s="322"/>
      <c r="AA45" s="323"/>
      <c r="AB45" s="339"/>
      <c r="AC45" s="340"/>
      <c r="AD45" s="340"/>
      <c r="AE45" s="340"/>
      <c r="AF45" s="340"/>
      <c r="AG45" s="341"/>
      <c r="AH45" s="330"/>
      <c r="AI45" s="331"/>
      <c r="AJ45" s="331"/>
      <c r="AK45" s="331"/>
      <c r="AL45" s="331"/>
      <c r="AM45" s="33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46" t="s">
        <v>101</v>
      </c>
      <c r="K46" s="347"/>
      <c r="L46" s="347"/>
      <c r="M46" s="347"/>
      <c r="N46" s="347"/>
      <c r="O46" s="348"/>
      <c r="P46" s="346" t="s">
        <v>102</v>
      </c>
      <c r="Q46" s="347"/>
      <c r="R46" s="347"/>
      <c r="S46" s="347"/>
      <c r="T46" s="347"/>
      <c r="U46" s="348"/>
      <c r="V46" s="346" t="s">
        <v>103</v>
      </c>
      <c r="W46" s="347"/>
      <c r="X46" s="347"/>
      <c r="Y46" s="347"/>
      <c r="Z46" s="347"/>
      <c r="AA46" s="348"/>
      <c r="AB46" s="346" t="s">
        <v>104</v>
      </c>
      <c r="AC46" s="355"/>
      <c r="AD46" s="347"/>
      <c r="AE46" s="347"/>
      <c r="AF46" s="347"/>
      <c r="AG46" s="348"/>
      <c r="AH46" s="346" t="s">
        <v>105</v>
      </c>
      <c r="AI46" s="347"/>
      <c r="AJ46" s="347"/>
      <c r="AK46" s="347"/>
      <c r="AL46" s="347"/>
      <c r="AM46" s="34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49"/>
      <c r="K47" s="350"/>
      <c r="L47" s="350"/>
      <c r="M47" s="350"/>
      <c r="N47" s="350"/>
      <c r="O47" s="351"/>
      <c r="P47" s="349"/>
      <c r="Q47" s="350"/>
      <c r="R47" s="350"/>
      <c r="S47" s="350"/>
      <c r="T47" s="350"/>
      <c r="U47" s="351"/>
      <c r="V47" s="349"/>
      <c r="W47" s="350"/>
      <c r="X47" s="350"/>
      <c r="Y47" s="350"/>
      <c r="Z47" s="350"/>
      <c r="AA47" s="351"/>
      <c r="AB47" s="349"/>
      <c r="AC47" s="350"/>
      <c r="AD47" s="350"/>
      <c r="AE47" s="350"/>
      <c r="AF47" s="350"/>
      <c r="AG47" s="351"/>
      <c r="AH47" s="349"/>
      <c r="AI47" s="350"/>
      <c r="AJ47" s="350"/>
      <c r="AK47" s="350"/>
      <c r="AL47" s="350"/>
      <c r="AM47" s="35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49"/>
      <c r="K48" s="350"/>
      <c r="L48" s="350"/>
      <c r="M48" s="350"/>
      <c r="N48" s="350"/>
      <c r="O48" s="351"/>
      <c r="P48" s="349"/>
      <c r="Q48" s="350"/>
      <c r="R48" s="350"/>
      <c r="S48" s="350"/>
      <c r="T48" s="350"/>
      <c r="U48" s="351"/>
      <c r="V48" s="349"/>
      <c r="W48" s="350"/>
      <c r="X48" s="350"/>
      <c r="Y48" s="350"/>
      <c r="Z48" s="350"/>
      <c r="AA48" s="351"/>
      <c r="AB48" s="349"/>
      <c r="AC48" s="350"/>
      <c r="AD48" s="350"/>
      <c r="AE48" s="350"/>
      <c r="AF48" s="350"/>
      <c r="AG48" s="351"/>
      <c r="AH48" s="349"/>
      <c r="AI48" s="350"/>
      <c r="AJ48" s="350"/>
      <c r="AK48" s="350"/>
      <c r="AL48" s="350"/>
      <c r="AM48" s="35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49"/>
      <c r="K49" s="350"/>
      <c r="L49" s="350"/>
      <c r="M49" s="350"/>
      <c r="N49" s="350"/>
      <c r="O49" s="351"/>
      <c r="P49" s="349"/>
      <c r="Q49" s="350"/>
      <c r="R49" s="350"/>
      <c r="S49" s="350"/>
      <c r="T49" s="350"/>
      <c r="U49" s="351"/>
      <c r="V49" s="349"/>
      <c r="W49" s="350"/>
      <c r="X49" s="350"/>
      <c r="Y49" s="350"/>
      <c r="Z49" s="350"/>
      <c r="AA49" s="351"/>
      <c r="AB49" s="349"/>
      <c r="AC49" s="350"/>
      <c r="AD49" s="350"/>
      <c r="AE49" s="350"/>
      <c r="AF49" s="350"/>
      <c r="AG49" s="351"/>
      <c r="AH49" s="349"/>
      <c r="AI49" s="350"/>
      <c r="AJ49" s="350"/>
      <c r="AK49" s="350"/>
      <c r="AL49" s="350"/>
      <c r="AM49" s="35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49"/>
      <c r="K50" s="350"/>
      <c r="L50" s="350"/>
      <c r="M50" s="350"/>
      <c r="N50" s="350"/>
      <c r="O50" s="351"/>
      <c r="P50" s="349"/>
      <c r="Q50" s="350"/>
      <c r="R50" s="350"/>
      <c r="S50" s="350"/>
      <c r="T50" s="350"/>
      <c r="U50" s="351"/>
      <c r="V50" s="349"/>
      <c r="W50" s="350"/>
      <c r="X50" s="350"/>
      <c r="Y50" s="350"/>
      <c r="Z50" s="350"/>
      <c r="AA50" s="351"/>
      <c r="AB50" s="349"/>
      <c r="AC50" s="350"/>
      <c r="AD50" s="350"/>
      <c r="AE50" s="350"/>
      <c r="AF50" s="350"/>
      <c r="AG50" s="351"/>
      <c r="AH50" s="349"/>
      <c r="AI50" s="350"/>
      <c r="AJ50" s="350"/>
      <c r="AK50" s="350"/>
      <c r="AL50" s="350"/>
      <c r="AM50" s="35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52"/>
      <c r="K51" s="353"/>
      <c r="L51" s="353"/>
      <c r="M51" s="353"/>
      <c r="N51" s="353"/>
      <c r="O51" s="354"/>
      <c r="P51" s="352"/>
      <c r="Q51" s="353"/>
      <c r="R51" s="353"/>
      <c r="S51" s="353"/>
      <c r="T51" s="353"/>
      <c r="U51" s="354"/>
      <c r="V51" s="352"/>
      <c r="W51" s="353"/>
      <c r="X51" s="353"/>
      <c r="Y51" s="353"/>
      <c r="Z51" s="353"/>
      <c r="AA51" s="354"/>
      <c r="AB51" s="352"/>
      <c r="AC51" s="353"/>
      <c r="AD51" s="353"/>
      <c r="AE51" s="353"/>
      <c r="AF51" s="353"/>
      <c r="AG51" s="354"/>
      <c r="AH51" s="352"/>
      <c r="AI51" s="353"/>
      <c r="AJ51" s="353"/>
      <c r="AK51" s="353"/>
      <c r="AL51" s="353"/>
      <c r="AM51" s="35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23" t="s">
        <v>106</v>
      </c>
      <c r="C2" s="424"/>
      <c r="D2" s="424"/>
      <c r="E2" s="424"/>
      <c r="F2" s="424"/>
      <c r="G2" s="424"/>
      <c r="H2" s="424"/>
      <c r="I2" s="424"/>
      <c r="J2" s="345" t="s">
        <v>13</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24"/>
      <c r="C3" s="424"/>
      <c r="D3" s="424"/>
      <c r="E3" s="424"/>
      <c r="F3" s="424"/>
      <c r="G3" s="424"/>
      <c r="H3" s="424"/>
      <c r="I3" s="424"/>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24"/>
      <c r="C4" s="424"/>
      <c r="D4" s="424"/>
      <c r="E4" s="424"/>
      <c r="F4" s="424"/>
      <c r="G4" s="424"/>
      <c r="H4" s="424"/>
      <c r="I4" s="424"/>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56" t="s">
        <v>91</v>
      </c>
      <c r="C6" s="356"/>
      <c r="D6" s="357"/>
      <c r="E6" s="394" t="s">
        <v>92</v>
      </c>
      <c r="F6" s="395"/>
      <c r="G6" s="395"/>
      <c r="H6" s="395"/>
      <c r="I6" s="396"/>
      <c r="J6" s="46" t="str">
        <f>IF(AND('Mapa final'!$Y$25="Muy Alta",'Mapa final'!$AA$25="Leve"),CONCATENATE("R1C",'Mapa final'!$O$25),"")</f>
        <v/>
      </c>
      <c r="K6" s="47" t="str">
        <f>IF(AND('Mapa final'!$Y$26="Muy Alta",'Mapa final'!$AA$26="Leve"),CONCATENATE("R1C",'Mapa final'!$O$26),"")</f>
        <v/>
      </c>
      <c r="L6" s="47" t="str">
        <f>IF(AND('Mapa final'!$Y$27="Muy Alta",'Mapa final'!$AA$27="Leve"),CONCATENATE("R1C",'Mapa final'!$O$27),"")</f>
        <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final'!$Y$25="Muy Alta",'Mapa final'!$AA$25="Menor"),CONCATENATE("R1C",'Mapa final'!$O$25),"")</f>
        <v/>
      </c>
      <c r="Q6" s="47" t="str">
        <f>IF(AND('Mapa final'!$Y$26="Muy Alta",'Mapa final'!$AA$26="Menor"),CONCATENATE("R1C",'Mapa final'!$O$26),"")</f>
        <v/>
      </c>
      <c r="R6" s="47" t="str">
        <f>IF(AND('Mapa final'!$Y$27="Muy Alta",'Mapa final'!$AA$27="Menor"),CONCATENATE("R1C",'Mapa final'!$O$27),"")</f>
        <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final'!$Y$25="Muy Alta",'Mapa final'!$AA$25="Moderado"),CONCATENATE("R1C",'Mapa final'!$O$25),"")</f>
        <v/>
      </c>
      <c r="W6" s="47" t="str">
        <f>IF(AND('Mapa final'!$Y$26="Muy Alta",'Mapa final'!$AA$26="Moderado"),CONCATENATE("R1C",'Mapa final'!$O$26),"")</f>
        <v/>
      </c>
      <c r="X6" s="47" t="str">
        <f>IF(AND('Mapa final'!$Y$27="Muy Alta",'Mapa final'!$AA$27="Moderado"),CONCATENATE("R1C",'Mapa final'!$O$27),"")</f>
        <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final'!$Y$25="Muy Alta",'Mapa final'!$AA$25="Mayor"),CONCATENATE("R1C",'Mapa final'!$O$25),"")</f>
        <v/>
      </c>
      <c r="AC6" s="47" t="str">
        <f>IF(AND('Mapa final'!$Y$26="Muy Alta",'Mapa final'!$AA$26="Mayor"),CONCATENATE("R1C",'Mapa final'!$O$26),"")</f>
        <v/>
      </c>
      <c r="AD6" s="47" t="str">
        <f>IF(AND('Mapa final'!$Y$27="Muy Alta",'Mapa final'!$AA$27="Mayor"),CONCATENATE("R1C",'Mapa final'!$O$27),"")</f>
        <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final'!$Y$25="Muy Alta",'Mapa final'!$AA$25="Catastrófico"),CONCATENATE("R1C",'Mapa final'!$O$25),"")</f>
        <v/>
      </c>
      <c r="AI6" s="50" t="str">
        <f>IF(AND('Mapa final'!$Y$26="Muy Alta",'Mapa final'!$AA$26="Catastrófico"),CONCATENATE("R1C",'Mapa final'!$O$26),"")</f>
        <v/>
      </c>
      <c r="AJ6" s="50" t="str">
        <f>IF(AND('Mapa final'!$Y$27="Muy Alta",'Mapa final'!$AA$27="Catastrófico"),CONCATENATE("R1C",'Mapa final'!$O$27),"")</f>
        <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3"/>
      <c r="AO6" s="414" t="s">
        <v>93</v>
      </c>
      <c r="AP6" s="415"/>
      <c r="AQ6" s="415"/>
      <c r="AR6" s="415"/>
      <c r="AS6" s="415"/>
      <c r="AT6" s="41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56"/>
      <c r="C7" s="356"/>
      <c r="D7" s="357"/>
      <c r="E7" s="397"/>
      <c r="F7" s="398"/>
      <c r="G7" s="398"/>
      <c r="H7" s="398"/>
      <c r="I7" s="399"/>
      <c r="J7" s="52" t="str">
        <f>IF(AND('Mapa final'!$Y$28="Muy Alta",'Mapa final'!$AA$28="Leve"),CONCATENATE("R2C",'Mapa final'!$O$28),"")</f>
        <v/>
      </c>
      <c r="K7" s="53" t="str">
        <f>IF(AND('Mapa final'!$Y$29="Muy Alta",'Mapa final'!$AA$29="Leve"),CONCATENATE("R2C",'Mapa final'!$O$29),"")</f>
        <v/>
      </c>
      <c r="L7" s="53" t="str">
        <f>IF(AND('Mapa final'!$Y$30="Muy Alta",'Mapa final'!$AA$30="Leve"),CONCATENATE("R2C",'Mapa final'!$O$30),"")</f>
        <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final'!$Y$28="Muy Alta",'Mapa final'!$AA$28="Menor"),CONCATENATE("R2C",'Mapa final'!$O$28),"")</f>
        <v/>
      </c>
      <c r="Q7" s="53" t="str">
        <f>IF(AND('Mapa final'!$Y$29="Muy Alta",'Mapa final'!$AA$29="Menor"),CONCATENATE("R2C",'Mapa final'!$O$29),"")</f>
        <v/>
      </c>
      <c r="R7" s="53" t="str">
        <f>IF(AND('Mapa final'!$Y$30="Muy Alta",'Mapa final'!$AA$30="Menor"),CONCATENATE("R2C",'Mapa final'!$O$30),"")</f>
        <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final'!$Y$28="Muy Alta",'Mapa final'!$AA$28="Moderado"),CONCATENATE("R2C",'Mapa final'!$O$28),"")</f>
        <v/>
      </c>
      <c r="W7" s="53" t="str">
        <f>IF(AND('Mapa final'!$Y$29="Muy Alta",'Mapa final'!$AA$29="Moderado"),CONCATENATE("R2C",'Mapa final'!$O$29),"")</f>
        <v/>
      </c>
      <c r="X7" s="53" t="str">
        <f>IF(AND('Mapa final'!$Y$30="Muy Alta",'Mapa final'!$AA$30="Moderado"),CONCATENATE("R2C",'Mapa final'!$O$30),"")</f>
        <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final'!$Y$28="Muy Alta",'Mapa final'!$AA$28="Mayor"),CONCATENATE("R2C",'Mapa final'!$O$28),"")</f>
        <v/>
      </c>
      <c r="AC7" s="53" t="str">
        <f>IF(AND('Mapa final'!$Y$29="Muy Alta",'Mapa final'!$AA$29="Mayor"),CONCATENATE("R2C",'Mapa final'!$O$29),"")</f>
        <v/>
      </c>
      <c r="AD7" s="53" t="str">
        <f>IF(AND('Mapa final'!$Y$30="Muy Alta",'Mapa final'!$AA$30="Mayor"),CONCATENATE("R2C",'Mapa final'!$O$30),"")</f>
        <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final'!$Y$28="Muy Alta",'Mapa final'!$AA$28="Catastrófico"),CONCATENATE("R2C",'Mapa final'!$O$28),"")</f>
        <v/>
      </c>
      <c r="AI7" s="56" t="str">
        <f>IF(AND('Mapa final'!$Y$29="Muy Alta",'Mapa final'!$AA$29="Catastrófico"),CONCATENATE("R2C",'Mapa final'!$O$29),"")</f>
        <v/>
      </c>
      <c r="AJ7" s="56" t="str">
        <f>IF(AND('Mapa final'!$Y$30="Muy Alta",'Mapa final'!$AA$30="Catastrófico"),CONCATENATE("R2C",'Mapa final'!$O$30),"")</f>
        <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417"/>
      <c r="AP7" s="418"/>
      <c r="AQ7" s="418"/>
      <c r="AR7" s="418"/>
      <c r="AS7" s="418"/>
      <c r="AT7" s="41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56"/>
      <c r="C8" s="356"/>
      <c r="D8" s="357"/>
      <c r="E8" s="397"/>
      <c r="F8" s="398"/>
      <c r="G8" s="398"/>
      <c r="H8" s="398"/>
      <c r="I8" s="399"/>
      <c r="J8" s="52" t="str">
        <f>IF(AND('Mapa final'!$Y$31="Muy Alta",'Mapa final'!$AA$31="Leve"),CONCATENATE("R3C",'Mapa final'!$O$31),"")</f>
        <v/>
      </c>
      <c r="K8" s="53" t="str">
        <f>IF(AND('Mapa final'!$Y$32="Muy Alta",'Mapa final'!$AA$32="Leve"),CONCATENATE("R3C",'Mapa final'!$O$32),"")</f>
        <v/>
      </c>
      <c r="L8" s="53" t="str">
        <f>IF(AND('Mapa final'!$Y$33="Muy Alta",'Mapa final'!$AA$33="Leve"),CONCATENATE("R3C",'Mapa final'!$O$33),"")</f>
        <v/>
      </c>
      <c r="M8" s="53" t="str">
        <f>IF(AND('Mapa final'!$Y$34="Muy Alta",'Mapa final'!$AA$34="Leve"),CONCATENATE("R3C",'Mapa final'!$O$34),"")</f>
        <v/>
      </c>
      <c r="N8" s="53" t="str">
        <f>IF(AND('Mapa final'!$Y$35="Muy Alta",'Mapa final'!$AA$35="Leve"),CONCATENATE("R3C",'Mapa final'!$O$35),"")</f>
        <v/>
      </c>
      <c r="O8" s="54" t="str">
        <f>IF(AND('Mapa final'!$Y$36="Muy Alta",'Mapa final'!$AA$36="Leve"),CONCATENATE("R3C",'Mapa final'!$O$36),"")</f>
        <v/>
      </c>
      <c r="P8" s="52" t="str">
        <f>IF(AND('Mapa final'!$Y$31="Muy Alta",'Mapa final'!$AA$31="Menor"),CONCATENATE("R3C",'Mapa final'!$O$31),"")</f>
        <v/>
      </c>
      <c r="Q8" s="53" t="str">
        <f>IF(AND('Mapa final'!$Y$32="Muy Alta",'Mapa final'!$AA$32="Menor"),CONCATENATE("R3C",'Mapa final'!$O$32),"")</f>
        <v/>
      </c>
      <c r="R8" s="53" t="str">
        <f>IF(AND('Mapa final'!$Y$33="Muy Alta",'Mapa final'!$AA$33="Menor"),CONCATENATE("R3C",'Mapa final'!$O$33),"")</f>
        <v/>
      </c>
      <c r="S8" s="53" t="str">
        <f>IF(AND('Mapa final'!$Y$34="Muy Alta",'Mapa final'!$AA$34="Menor"),CONCATENATE("R3C",'Mapa final'!$O$34),"")</f>
        <v/>
      </c>
      <c r="T8" s="53" t="str">
        <f>IF(AND('Mapa final'!$Y$35="Muy Alta",'Mapa final'!$AA$35="Menor"),CONCATENATE("R3C",'Mapa final'!$O$35),"")</f>
        <v/>
      </c>
      <c r="U8" s="54" t="str">
        <f>IF(AND('Mapa final'!$Y$36="Muy Alta",'Mapa final'!$AA$36="Menor"),CONCATENATE("R3C",'Mapa final'!$O$36),"")</f>
        <v/>
      </c>
      <c r="V8" s="52" t="str">
        <f>IF(AND('Mapa final'!$Y$31="Muy Alta",'Mapa final'!$AA$31="Moderado"),CONCATENATE("R3C",'Mapa final'!$O$31),"")</f>
        <v/>
      </c>
      <c r="W8" s="53" t="str">
        <f>IF(AND('Mapa final'!$Y$32="Muy Alta",'Mapa final'!$AA$32="Moderado"),CONCATENATE("R3C",'Mapa final'!$O$32),"")</f>
        <v/>
      </c>
      <c r="X8" s="53" t="str">
        <f>IF(AND('Mapa final'!$Y$33="Muy Alta",'Mapa final'!$AA$33="Moderado"),CONCATENATE("R3C",'Mapa final'!$O$33),"")</f>
        <v/>
      </c>
      <c r="Y8" s="53" t="str">
        <f>IF(AND('Mapa final'!$Y$34="Muy Alta",'Mapa final'!$AA$34="Moderado"),CONCATENATE("R3C",'Mapa final'!$O$34),"")</f>
        <v/>
      </c>
      <c r="Z8" s="53" t="str">
        <f>IF(AND('Mapa final'!$Y$35="Muy Alta",'Mapa final'!$AA$35="Moderado"),CONCATENATE("R3C",'Mapa final'!$O$35),"")</f>
        <v/>
      </c>
      <c r="AA8" s="54" t="str">
        <f>IF(AND('Mapa final'!$Y$36="Muy Alta",'Mapa final'!$AA$36="Moderado"),CONCATENATE("R3C",'Mapa final'!$O$36),"")</f>
        <v/>
      </c>
      <c r="AB8" s="52" t="str">
        <f>IF(AND('Mapa final'!$Y$31="Muy Alta",'Mapa final'!$AA$31="Mayor"),CONCATENATE("R3C",'Mapa final'!$O$31),"")</f>
        <v/>
      </c>
      <c r="AC8" s="53" t="str">
        <f>IF(AND('Mapa final'!$Y$32="Muy Alta",'Mapa final'!$AA$32="Mayor"),CONCATENATE("R3C",'Mapa final'!$O$32),"")</f>
        <v/>
      </c>
      <c r="AD8" s="53" t="str">
        <f>IF(AND('Mapa final'!$Y$33="Muy Alta",'Mapa final'!$AA$33="Mayor"),CONCATENATE("R3C",'Mapa final'!$O$33),"")</f>
        <v/>
      </c>
      <c r="AE8" s="53" t="str">
        <f>IF(AND('Mapa final'!$Y$34="Muy Alta",'Mapa final'!$AA$34="Mayor"),CONCATENATE("R3C",'Mapa final'!$O$34),"")</f>
        <v/>
      </c>
      <c r="AF8" s="53" t="str">
        <f>IF(AND('Mapa final'!$Y$35="Muy Alta",'Mapa final'!$AA$35="Mayor"),CONCATENATE("R3C",'Mapa final'!$O$35),"")</f>
        <v/>
      </c>
      <c r="AG8" s="54" t="str">
        <f>IF(AND('Mapa final'!$Y$36="Muy Alta",'Mapa final'!$AA$36="Mayor"),CONCATENATE("R3C",'Mapa final'!$O$36),"")</f>
        <v/>
      </c>
      <c r="AH8" s="55" t="str">
        <f>IF(AND('Mapa final'!$Y$31="Muy Alta",'Mapa final'!$AA$31="Catastrófico"),CONCATENATE("R3C",'Mapa final'!$O$31),"")</f>
        <v/>
      </c>
      <c r="AI8" s="56" t="str">
        <f>IF(AND('Mapa final'!$Y$32="Muy Alta",'Mapa final'!$AA$32="Catastrófico"),CONCATENATE("R3C",'Mapa final'!$O$32),"")</f>
        <v/>
      </c>
      <c r="AJ8" s="56" t="str">
        <f>IF(AND('Mapa final'!$Y$33="Muy Alta",'Mapa final'!$AA$33="Catastrófico"),CONCATENATE("R3C",'Mapa final'!$O$33),"")</f>
        <v/>
      </c>
      <c r="AK8" s="56" t="str">
        <f>IF(AND('Mapa final'!$Y$34="Muy Alta",'Mapa final'!$AA$34="Catastrófico"),CONCATENATE("R3C",'Mapa final'!$O$34),"")</f>
        <v/>
      </c>
      <c r="AL8" s="56" t="str">
        <f>IF(AND('Mapa final'!$Y$35="Muy Alta",'Mapa final'!$AA$35="Catastrófico"),CONCATENATE("R3C",'Mapa final'!$O$35),"")</f>
        <v/>
      </c>
      <c r="AM8" s="57" t="str">
        <f>IF(AND('Mapa final'!$Y$36="Muy Alta",'Mapa final'!$AA$36="Catastrófico"),CONCATENATE("R3C",'Mapa final'!$O$36),"")</f>
        <v/>
      </c>
      <c r="AN8" s="83"/>
      <c r="AO8" s="417"/>
      <c r="AP8" s="418"/>
      <c r="AQ8" s="418"/>
      <c r="AR8" s="418"/>
      <c r="AS8" s="418"/>
      <c r="AT8" s="41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56"/>
      <c r="C9" s="356"/>
      <c r="D9" s="357"/>
      <c r="E9" s="397"/>
      <c r="F9" s="398"/>
      <c r="G9" s="398"/>
      <c r="H9" s="398"/>
      <c r="I9" s="399"/>
      <c r="J9" s="52" t="str">
        <f>IF(AND('Mapa final'!$Y$37="Muy Alta",'Mapa final'!$AA$37="Leve"),CONCATENATE("R4C",'Mapa final'!$O$37),"")</f>
        <v/>
      </c>
      <c r="K9" s="53" t="str">
        <f>IF(AND('Mapa final'!$Y$38="Muy Alta",'Mapa final'!$AA$38="Leve"),CONCATENATE("R4C",'Mapa final'!$O$38),"")</f>
        <v/>
      </c>
      <c r="L9" s="53" t="str">
        <f>IF(AND('Mapa final'!$Y$39="Muy Alta",'Mapa final'!$AA$39="Leve"),CONCATENATE("R4C",'Mapa final'!$O$39),"")</f>
        <v/>
      </c>
      <c r="M9" s="53" t="str">
        <f>IF(AND('Mapa final'!$Y$40="Muy Alta",'Mapa final'!$AA$40="Leve"),CONCATENATE("R4C",'Mapa final'!$O$40),"")</f>
        <v/>
      </c>
      <c r="N9" s="53" t="str">
        <f>IF(AND('Mapa final'!$Y$41="Muy Alta",'Mapa final'!$AA$41="Leve"),CONCATENATE("R4C",'Mapa final'!$O$41),"")</f>
        <v/>
      </c>
      <c r="O9" s="54" t="str">
        <f>IF(AND('Mapa final'!$Y$42="Muy Alta",'Mapa final'!$AA$42="Leve"),CONCATENATE("R4C",'Mapa final'!$O$42),"")</f>
        <v/>
      </c>
      <c r="P9" s="52" t="str">
        <f>IF(AND('Mapa final'!$Y$37="Muy Alta",'Mapa final'!$AA$37="Menor"),CONCATENATE("R4C",'Mapa final'!$O$37),"")</f>
        <v/>
      </c>
      <c r="Q9" s="53" t="str">
        <f>IF(AND('Mapa final'!$Y$38="Muy Alta",'Mapa final'!$AA$38="Menor"),CONCATENATE("R4C",'Mapa final'!$O$38),"")</f>
        <v/>
      </c>
      <c r="R9" s="53" t="str">
        <f>IF(AND('Mapa final'!$Y$39="Muy Alta",'Mapa final'!$AA$39="Menor"),CONCATENATE("R4C",'Mapa final'!$O$39),"")</f>
        <v/>
      </c>
      <c r="S9" s="53" t="str">
        <f>IF(AND('Mapa final'!$Y$40="Muy Alta",'Mapa final'!$AA$40="Menor"),CONCATENATE("R4C",'Mapa final'!$O$40),"")</f>
        <v/>
      </c>
      <c r="T9" s="53" t="str">
        <f>IF(AND('Mapa final'!$Y$41="Muy Alta",'Mapa final'!$AA$41="Menor"),CONCATENATE("R4C",'Mapa final'!$O$41),"")</f>
        <v/>
      </c>
      <c r="U9" s="54" t="str">
        <f>IF(AND('Mapa final'!$Y$42="Muy Alta",'Mapa final'!$AA$42="Menor"),CONCATENATE("R4C",'Mapa final'!$O$42),"")</f>
        <v/>
      </c>
      <c r="V9" s="52" t="str">
        <f>IF(AND('Mapa final'!$Y$37="Muy Alta",'Mapa final'!$AA$37="Moderado"),CONCATENATE("R4C",'Mapa final'!$O$37),"")</f>
        <v/>
      </c>
      <c r="W9" s="53" t="str">
        <f>IF(AND('Mapa final'!$Y$38="Muy Alta",'Mapa final'!$AA$38="Moderado"),CONCATENATE("R4C",'Mapa final'!$O$38),"")</f>
        <v/>
      </c>
      <c r="X9" s="53" t="str">
        <f>IF(AND('Mapa final'!$Y$39="Muy Alta",'Mapa final'!$AA$39="Moderado"),CONCATENATE("R4C",'Mapa final'!$O$39),"")</f>
        <v/>
      </c>
      <c r="Y9" s="53" t="str">
        <f>IF(AND('Mapa final'!$Y$40="Muy Alta",'Mapa final'!$AA$40="Moderado"),CONCATENATE("R4C",'Mapa final'!$O$40),"")</f>
        <v/>
      </c>
      <c r="Z9" s="53" t="str">
        <f>IF(AND('Mapa final'!$Y$41="Muy Alta",'Mapa final'!$AA$41="Moderado"),CONCATENATE("R4C",'Mapa final'!$O$41),"")</f>
        <v/>
      </c>
      <c r="AA9" s="54" t="str">
        <f>IF(AND('Mapa final'!$Y$42="Muy Alta",'Mapa final'!$AA$42="Moderado"),CONCATENATE("R4C",'Mapa final'!$O$42),"")</f>
        <v/>
      </c>
      <c r="AB9" s="52" t="str">
        <f>IF(AND('Mapa final'!$Y$37="Muy Alta",'Mapa final'!$AA$37="Mayor"),CONCATENATE("R4C",'Mapa final'!$O$37),"")</f>
        <v/>
      </c>
      <c r="AC9" s="53" t="str">
        <f>IF(AND('Mapa final'!$Y$38="Muy Alta",'Mapa final'!$AA$38="Mayor"),CONCATENATE("R4C",'Mapa final'!$O$38),"")</f>
        <v/>
      </c>
      <c r="AD9" s="53" t="str">
        <f>IF(AND('Mapa final'!$Y$39="Muy Alta",'Mapa final'!$AA$39="Mayor"),CONCATENATE("R4C",'Mapa final'!$O$39),"")</f>
        <v/>
      </c>
      <c r="AE9" s="53" t="str">
        <f>IF(AND('Mapa final'!$Y$40="Muy Alta",'Mapa final'!$AA$40="Mayor"),CONCATENATE("R4C",'Mapa final'!$O$40),"")</f>
        <v/>
      </c>
      <c r="AF9" s="53" t="str">
        <f>IF(AND('Mapa final'!$Y$41="Muy Alta",'Mapa final'!$AA$41="Mayor"),CONCATENATE("R4C",'Mapa final'!$O$41),"")</f>
        <v/>
      </c>
      <c r="AG9" s="54" t="str">
        <f>IF(AND('Mapa final'!$Y$42="Muy Alta",'Mapa final'!$AA$42="Mayor"),CONCATENATE("R4C",'Mapa final'!$O$42),"")</f>
        <v/>
      </c>
      <c r="AH9" s="55" t="str">
        <f>IF(AND('Mapa final'!$Y$37="Muy Alta",'Mapa final'!$AA$37="Catastrófico"),CONCATENATE("R4C",'Mapa final'!$O$37),"")</f>
        <v/>
      </c>
      <c r="AI9" s="56" t="str">
        <f>IF(AND('Mapa final'!$Y$38="Muy Alta",'Mapa final'!$AA$38="Catastrófico"),CONCATENATE("R4C",'Mapa final'!$O$38),"")</f>
        <v/>
      </c>
      <c r="AJ9" s="56" t="str">
        <f>IF(AND('Mapa final'!$Y$39="Muy Alta",'Mapa final'!$AA$39="Catastrófico"),CONCATENATE("R4C",'Mapa final'!$O$39),"")</f>
        <v/>
      </c>
      <c r="AK9" s="56" t="str">
        <f>IF(AND('Mapa final'!$Y$40="Muy Alta",'Mapa final'!$AA$40="Catastrófico"),CONCATENATE("R4C",'Mapa final'!$O$40),"")</f>
        <v/>
      </c>
      <c r="AL9" s="56" t="str">
        <f>IF(AND('Mapa final'!$Y$41="Muy Alta",'Mapa final'!$AA$41="Catastrófico"),CONCATENATE("R4C",'Mapa final'!$O$41),"")</f>
        <v/>
      </c>
      <c r="AM9" s="57" t="str">
        <f>IF(AND('Mapa final'!$Y$42="Muy Alta",'Mapa final'!$AA$42="Catastrófico"),CONCATENATE("R4C",'Mapa final'!$O$42),"")</f>
        <v/>
      </c>
      <c r="AN9" s="83"/>
      <c r="AO9" s="417"/>
      <c r="AP9" s="418"/>
      <c r="AQ9" s="418"/>
      <c r="AR9" s="418"/>
      <c r="AS9" s="418"/>
      <c r="AT9" s="41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56"/>
      <c r="C10" s="356"/>
      <c r="D10" s="357"/>
      <c r="E10" s="397"/>
      <c r="F10" s="398"/>
      <c r="G10" s="398"/>
      <c r="H10" s="398"/>
      <c r="I10" s="399"/>
      <c r="J10" s="52" t="str">
        <f>IF(AND('Mapa final'!$Y$43="Muy Alta",'Mapa final'!$AA$43="Leve"),CONCATENATE("R5C",'Mapa final'!$O$43),"")</f>
        <v/>
      </c>
      <c r="K10" s="53" t="str">
        <f>IF(AND('Mapa final'!$Y$44="Muy Alta",'Mapa final'!$AA$44="Leve"),CONCATENATE("R5C",'Mapa final'!$O$44),"")</f>
        <v/>
      </c>
      <c r="L10" s="53" t="str">
        <f>IF(AND('Mapa final'!$Y$45="Muy Alta",'Mapa final'!$AA$45="Leve"),CONCATENATE("R5C",'Mapa final'!$O$45),"")</f>
        <v/>
      </c>
      <c r="M10" s="53" t="str">
        <f>IF(AND('Mapa final'!$Y$46="Muy Alta",'Mapa final'!$AA$46="Leve"),CONCATENATE("R5C",'Mapa final'!$O$46),"")</f>
        <v/>
      </c>
      <c r="N10" s="53" t="str">
        <f>IF(AND('Mapa final'!$Y$47="Muy Alta",'Mapa final'!$AA$47="Leve"),CONCATENATE("R5C",'Mapa final'!$O$47),"")</f>
        <v/>
      </c>
      <c r="O10" s="54" t="str">
        <f>IF(AND('Mapa final'!$Y$48="Muy Alta",'Mapa final'!$AA$48="Leve"),CONCATENATE("R5C",'Mapa final'!$O$48),"")</f>
        <v/>
      </c>
      <c r="P10" s="52" t="str">
        <f>IF(AND('Mapa final'!$Y$43="Muy Alta",'Mapa final'!$AA$43="Menor"),CONCATENATE("R5C",'Mapa final'!$O$43),"")</f>
        <v/>
      </c>
      <c r="Q10" s="53" t="str">
        <f>IF(AND('Mapa final'!$Y$44="Muy Alta",'Mapa final'!$AA$44="Menor"),CONCATENATE("R5C",'Mapa final'!$O$44),"")</f>
        <v/>
      </c>
      <c r="R10" s="53" t="str">
        <f>IF(AND('Mapa final'!$Y$45="Muy Alta",'Mapa final'!$AA$45="Menor"),CONCATENATE("R5C",'Mapa final'!$O$45),"")</f>
        <v/>
      </c>
      <c r="S10" s="53" t="str">
        <f>IF(AND('Mapa final'!$Y$46="Muy Alta",'Mapa final'!$AA$46="Menor"),CONCATENATE("R5C",'Mapa final'!$O$46),"")</f>
        <v/>
      </c>
      <c r="T10" s="53" t="str">
        <f>IF(AND('Mapa final'!$Y$47="Muy Alta",'Mapa final'!$AA$47="Menor"),CONCATENATE("R5C",'Mapa final'!$O$47),"")</f>
        <v/>
      </c>
      <c r="U10" s="54" t="str">
        <f>IF(AND('Mapa final'!$Y$48="Muy Alta",'Mapa final'!$AA$48="Menor"),CONCATENATE("R5C",'Mapa final'!$O$48),"")</f>
        <v/>
      </c>
      <c r="V10" s="52" t="str">
        <f>IF(AND('Mapa final'!$Y$43="Muy Alta",'Mapa final'!$AA$43="Moderado"),CONCATENATE("R5C",'Mapa final'!$O$43),"")</f>
        <v/>
      </c>
      <c r="W10" s="53" t="str">
        <f>IF(AND('Mapa final'!$Y$44="Muy Alta",'Mapa final'!$AA$44="Moderado"),CONCATENATE("R5C",'Mapa final'!$O$44),"")</f>
        <v/>
      </c>
      <c r="X10" s="53" t="str">
        <f>IF(AND('Mapa final'!$Y$45="Muy Alta",'Mapa final'!$AA$45="Moderado"),CONCATENATE("R5C",'Mapa final'!$O$45),"")</f>
        <v/>
      </c>
      <c r="Y10" s="53" t="str">
        <f>IF(AND('Mapa final'!$Y$46="Muy Alta",'Mapa final'!$AA$46="Moderado"),CONCATENATE("R5C",'Mapa final'!$O$46),"")</f>
        <v/>
      </c>
      <c r="Z10" s="53" t="str">
        <f>IF(AND('Mapa final'!$Y$47="Muy Alta",'Mapa final'!$AA$47="Moderado"),CONCATENATE("R5C",'Mapa final'!$O$47),"")</f>
        <v/>
      </c>
      <c r="AA10" s="54" t="str">
        <f>IF(AND('Mapa final'!$Y$48="Muy Alta",'Mapa final'!$AA$48="Moderado"),CONCATENATE("R5C",'Mapa final'!$O$48),"")</f>
        <v/>
      </c>
      <c r="AB10" s="52" t="str">
        <f>IF(AND('Mapa final'!$Y$43="Muy Alta",'Mapa final'!$AA$43="Mayor"),CONCATENATE("R5C",'Mapa final'!$O$43),"")</f>
        <v/>
      </c>
      <c r="AC10" s="53" t="str">
        <f>IF(AND('Mapa final'!$Y$44="Muy Alta",'Mapa final'!$AA$44="Mayor"),CONCATENATE("R5C",'Mapa final'!$O$44),"")</f>
        <v/>
      </c>
      <c r="AD10" s="53" t="str">
        <f>IF(AND('Mapa final'!$Y$45="Muy Alta",'Mapa final'!$AA$45="Mayor"),CONCATENATE("R5C",'Mapa final'!$O$45),"")</f>
        <v/>
      </c>
      <c r="AE10" s="53" t="str">
        <f>IF(AND('Mapa final'!$Y$46="Muy Alta",'Mapa final'!$AA$46="Mayor"),CONCATENATE("R5C",'Mapa final'!$O$46),"")</f>
        <v/>
      </c>
      <c r="AF10" s="53" t="str">
        <f>IF(AND('Mapa final'!$Y$47="Muy Alta",'Mapa final'!$AA$47="Mayor"),CONCATENATE("R5C",'Mapa final'!$O$47),"")</f>
        <v/>
      </c>
      <c r="AG10" s="54" t="str">
        <f>IF(AND('Mapa final'!$Y$48="Muy Alta",'Mapa final'!$AA$48="Mayor"),CONCATENATE("R5C",'Mapa final'!$O$48),"")</f>
        <v/>
      </c>
      <c r="AH10" s="55" t="str">
        <f>IF(AND('Mapa final'!$Y$43="Muy Alta",'Mapa final'!$AA$43="Catastrófico"),CONCATENATE("R5C",'Mapa final'!$O$43),"")</f>
        <v/>
      </c>
      <c r="AI10" s="56" t="str">
        <f>IF(AND('Mapa final'!$Y$44="Muy Alta",'Mapa final'!$AA$44="Catastrófico"),CONCATENATE("R5C",'Mapa final'!$O$44),"")</f>
        <v/>
      </c>
      <c r="AJ10" s="56" t="str">
        <f>IF(AND('Mapa final'!$Y$45="Muy Alta",'Mapa final'!$AA$45="Catastrófico"),CONCATENATE("R5C",'Mapa final'!$O$45),"")</f>
        <v/>
      </c>
      <c r="AK10" s="56" t="str">
        <f>IF(AND('Mapa final'!$Y$46="Muy Alta",'Mapa final'!$AA$46="Catastrófico"),CONCATENATE("R5C",'Mapa final'!$O$46),"")</f>
        <v/>
      </c>
      <c r="AL10" s="56" t="str">
        <f>IF(AND('Mapa final'!$Y$47="Muy Alta",'Mapa final'!$AA$47="Catastrófico"),CONCATENATE("R5C",'Mapa final'!$O$47),"")</f>
        <v/>
      </c>
      <c r="AM10" s="57" t="str">
        <f>IF(AND('Mapa final'!$Y$48="Muy Alta",'Mapa final'!$AA$48="Catastrófico"),CONCATENATE("R5C",'Mapa final'!$O$48),"")</f>
        <v/>
      </c>
      <c r="AN10" s="83"/>
      <c r="AO10" s="417"/>
      <c r="AP10" s="418"/>
      <c r="AQ10" s="418"/>
      <c r="AR10" s="418"/>
      <c r="AS10" s="418"/>
      <c r="AT10" s="41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56"/>
      <c r="C11" s="356"/>
      <c r="D11" s="357"/>
      <c r="E11" s="397"/>
      <c r="F11" s="398"/>
      <c r="G11" s="398"/>
      <c r="H11" s="398"/>
      <c r="I11" s="399"/>
      <c r="J11" s="52" t="str">
        <f>IF(AND('Mapa final'!$Y$49="Muy Alta",'Mapa final'!$AA$49="Leve"),CONCATENATE("R6C",'Mapa final'!$O$49),"")</f>
        <v/>
      </c>
      <c r="K11" s="53" t="str">
        <f>IF(AND('Mapa final'!$Y$50="Muy Alta",'Mapa final'!$AA$50="Leve"),CONCATENATE("R6C",'Mapa final'!$O$50),"")</f>
        <v/>
      </c>
      <c r="L11" s="53" t="str">
        <f>IF(AND('Mapa final'!$Y$51="Muy Alta",'Mapa final'!$AA$51="Leve"),CONCATENATE("R6C",'Mapa final'!$O$51),"")</f>
        <v/>
      </c>
      <c r="M11" s="53" t="str">
        <f>IF(AND('Mapa final'!$Y$52="Muy Alta",'Mapa final'!$AA$52="Leve"),CONCATENATE("R6C",'Mapa final'!$O$52),"")</f>
        <v/>
      </c>
      <c r="N11" s="53" t="str">
        <f>IF(AND('Mapa final'!$Y$53="Muy Alta",'Mapa final'!$AA$53="Leve"),CONCATENATE("R6C",'Mapa final'!$O$53),"")</f>
        <v/>
      </c>
      <c r="O11" s="54" t="str">
        <f>IF(AND('Mapa final'!$Y$54="Muy Alta",'Mapa final'!$AA$54="Leve"),CONCATENATE("R6C",'Mapa final'!$O$54),"")</f>
        <v/>
      </c>
      <c r="P11" s="52" t="str">
        <f>IF(AND('Mapa final'!$Y$49="Muy Alta",'Mapa final'!$AA$49="Menor"),CONCATENATE("R6C",'Mapa final'!$O$49),"")</f>
        <v/>
      </c>
      <c r="Q11" s="53" t="str">
        <f>IF(AND('Mapa final'!$Y$50="Muy Alta",'Mapa final'!$AA$50="Menor"),CONCATENATE("R6C",'Mapa final'!$O$50),"")</f>
        <v/>
      </c>
      <c r="R11" s="53" t="str">
        <f>IF(AND('Mapa final'!$Y$51="Muy Alta",'Mapa final'!$AA$51="Menor"),CONCATENATE("R6C",'Mapa final'!$O$51),"")</f>
        <v/>
      </c>
      <c r="S11" s="53" t="str">
        <f>IF(AND('Mapa final'!$Y$52="Muy Alta",'Mapa final'!$AA$52="Menor"),CONCATENATE("R6C",'Mapa final'!$O$52),"")</f>
        <v/>
      </c>
      <c r="T11" s="53" t="str">
        <f>IF(AND('Mapa final'!$Y$53="Muy Alta",'Mapa final'!$AA$53="Menor"),CONCATENATE("R6C",'Mapa final'!$O$53),"")</f>
        <v/>
      </c>
      <c r="U11" s="54" t="str">
        <f>IF(AND('Mapa final'!$Y$54="Muy Alta",'Mapa final'!$AA$54="Menor"),CONCATENATE("R6C",'Mapa final'!$O$54),"")</f>
        <v/>
      </c>
      <c r="V11" s="52" t="str">
        <f>IF(AND('Mapa final'!$Y$49="Muy Alta",'Mapa final'!$AA$49="Moderado"),CONCATENATE("R6C",'Mapa final'!$O$49),"")</f>
        <v/>
      </c>
      <c r="W11" s="53" t="str">
        <f>IF(AND('Mapa final'!$Y$50="Muy Alta",'Mapa final'!$AA$50="Moderado"),CONCATENATE("R6C",'Mapa final'!$O$50),"")</f>
        <v/>
      </c>
      <c r="X11" s="53" t="str">
        <f>IF(AND('Mapa final'!$Y$51="Muy Alta",'Mapa final'!$AA$51="Moderado"),CONCATENATE("R6C",'Mapa final'!$O$51),"")</f>
        <v/>
      </c>
      <c r="Y11" s="53" t="str">
        <f>IF(AND('Mapa final'!$Y$52="Muy Alta",'Mapa final'!$AA$52="Moderado"),CONCATENATE("R6C",'Mapa final'!$O$52),"")</f>
        <v/>
      </c>
      <c r="Z11" s="53" t="str">
        <f>IF(AND('Mapa final'!$Y$53="Muy Alta",'Mapa final'!$AA$53="Moderado"),CONCATENATE("R6C",'Mapa final'!$O$53),"")</f>
        <v/>
      </c>
      <c r="AA11" s="54" t="str">
        <f>IF(AND('Mapa final'!$Y$54="Muy Alta",'Mapa final'!$AA$54="Moderado"),CONCATENATE("R6C",'Mapa final'!$O$54),"")</f>
        <v/>
      </c>
      <c r="AB11" s="52" t="str">
        <f>IF(AND('Mapa final'!$Y$49="Muy Alta",'Mapa final'!$AA$49="Mayor"),CONCATENATE("R6C",'Mapa final'!$O$49),"")</f>
        <v/>
      </c>
      <c r="AC11" s="53" t="str">
        <f>IF(AND('Mapa final'!$Y$50="Muy Alta",'Mapa final'!$AA$50="Mayor"),CONCATENATE("R6C",'Mapa final'!$O$50),"")</f>
        <v/>
      </c>
      <c r="AD11" s="53" t="str">
        <f>IF(AND('Mapa final'!$Y$51="Muy Alta",'Mapa final'!$AA$51="Mayor"),CONCATENATE("R6C",'Mapa final'!$O$51),"")</f>
        <v/>
      </c>
      <c r="AE11" s="53" t="str">
        <f>IF(AND('Mapa final'!$Y$52="Muy Alta",'Mapa final'!$AA$52="Mayor"),CONCATENATE("R6C",'Mapa final'!$O$52),"")</f>
        <v/>
      </c>
      <c r="AF11" s="53" t="str">
        <f>IF(AND('Mapa final'!$Y$53="Muy Alta",'Mapa final'!$AA$53="Mayor"),CONCATENATE("R6C",'Mapa final'!$O$53),"")</f>
        <v/>
      </c>
      <c r="AG11" s="54" t="str">
        <f>IF(AND('Mapa final'!$Y$54="Muy Alta",'Mapa final'!$AA$54="Mayor"),CONCATENATE("R6C",'Mapa final'!$O$54),"")</f>
        <v/>
      </c>
      <c r="AH11" s="55" t="str">
        <f>IF(AND('Mapa final'!$Y$49="Muy Alta",'Mapa final'!$AA$49="Catastrófico"),CONCATENATE("R6C",'Mapa final'!$O$49),"")</f>
        <v/>
      </c>
      <c r="AI11" s="56" t="str">
        <f>IF(AND('Mapa final'!$Y$50="Muy Alta",'Mapa final'!$AA$50="Catastrófico"),CONCATENATE("R6C",'Mapa final'!$O$50),"")</f>
        <v/>
      </c>
      <c r="AJ11" s="56" t="str">
        <f>IF(AND('Mapa final'!$Y$51="Muy Alta",'Mapa final'!$AA$51="Catastrófico"),CONCATENATE("R6C",'Mapa final'!$O$51),"")</f>
        <v/>
      </c>
      <c r="AK11" s="56" t="str">
        <f>IF(AND('Mapa final'!$Y$52="Muy Alta",'Mapa final'!$AA$52="Catastrófico"),CONCATENATE("R6C",'Mapa final'!$O$52),"")</f>
        <v/>
      </c>
      <c r="AL11" s="56" t="str">
        <f>IF(AND('Mapa final'!$Y$53="Muy Alta",'Mapa final'!$AA$53="Catastrófico"),CONCATENATE("R6C",'Mapa final'!$O$53),"")</f>
        <v/>
      </c>
      <c r="AM11" s="57" t="str">
        <f>IF(AND('Mapa final'!$Y$54="Muy Alta",'Mapa final'!$AA$54="Catastrófico"),CONCATENATE("R6C",'Mapa final'!$O$54),"")</f>
        <v/>
      </c>
      <c r="AN11" s="83"/>
      <c r="AO11" s="417"/>
      <c r="AP11" s="418"/>
      <c r="AQ11" s="418"/>
      <c r="AR11" s="418"/>
      <c r="AS11" s="418"/>
      <c r="AT11" s="41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56"/>
      <c r="C12" s="356"/>
      <c r="D12" s="357"/>
      <c r="E12" s="397"/>
      <c r="F12" s="398"/>
      <c r="G12" s="398"/>
      <c r="H12" s="398"/>
      <c r="I12" s="399"/>
      <c r="J12" s="52" t="str">
        <f>IF(AND('Mapa final'!$Y$55="Muy Alta",'Mapa final'!$AA$55="Leve"),CONCATENATE("R7C",'Mapa final'!$O$55),"")</f>
        <v/>
      </c>
      <c r="K12" s="53" t="str">
        <f>IF(AND('Mapa final'!$Y$56="Muy Alta",'Mapa final'!$AA$56="Leve"),CONCATENATE("R7C",'Mapa final'!$O$56),"")</f>
        <v/>
      </c>
      <c r="L12" s="53" t="str">
        <f>IF(AND('Mapa final'!$Y$57="Muy Alta",'Mapa final'!$AA$57="Leve"),CONCATENATE("R7C",'Mapa final'!$O$57),"")</f>
        <v/>
      </c>
      <c r="M12" s="53" t="str">
        <f>IF(AND('Mapa final'!$Y$58="Muy Alta",'Mapa final'!$AA$58="Leve"),CONCATENATE("R7C",'Mapa final'!$O$58),"")</f>
        <v/>
      </c>
      <c r="N12" s="53" t="str">
        <f>IF(AND('Mapa final'!$Y$59="Muy Alta",'Mapa final'!$AA$59="Leve"),CONCATENATE("R7C",'Mapa final'!$O$59),"")</f>
        <v/>
      </c>
      <c r="O12" s="54" t="str">
        <f>IF(AND('Mapa final'!$Y$60="Muy Alta",'Mapa final'!$AA$60="Leve"),CONCATENATE("R7C",'Mapa final'!$O$60),"")</f>
        <v/>
      </c>
      <c r="P12" s="52" t="str">
        <f>IF(AND('Mapa final'!$Y$55="Muy Alta",'Mapa final'!$AA$55="Menor"),CONCATENATE("R7C",'Mapa final'!$O$55),"")</f>
        <v/>
      </c>
      <c r="Q12" s="53" t="str">
        <f>IF(AND('Mapa final'!$Y$56="Muy Alta",'Mapa final'!$AA$56="Menor"),CONCATENATE("R7C",'Mapa final'!$O$56),"")</f>
        <v/>
      </c>
      <c r="R12" s="53" t="str">
        <f>IF(AND('Mapa final'!$Y$57="Muy Alta",'Mapa final'!$AA$57="Menor"),CONCATENATE("R7C",'Mapa final'!$O$57),"")</f>
        <v/>
      </c>
      <c r="S12" s="53" t="str">
        <f>IF(AND('Mapa final'!$Y$58="Muy Alta",'Mapa final'!$AA$58="Menor"),CONCATENATE("R7C",'Mapa final'!$O$58),"")</f>
        <v/>
      </c>
      <c r="T12" s="53" t="str">
        <f>IF(AND('Mapa final'!$Y$59="Muy Alta",'Mapa final'!$AA$59="Menor"),CONCATENATE("R7C",'Mapa final'!$O$59),"")</f>
        <v/>
      </c>
      <c r="U12" s="54" t="str">
        <f>IF(AND('Mapa final'!$Y$60="Muy Alta",'Mapa final'!$AA$60="Menor"),CONCATENATE("R7C",'Mapa final'!$O$60),"")</f>
        <v/>
      </c>
      <c r="V12" s="52" t="str">
        <f>IF(AND('Mapa final'!$Y$55="Muy Alta",'Mapa final'!$AA$55="Moderado"),CONCATENATE("R7C",'Mapa final'!$O$55),"")</f>
        <v/>
      </c>
      <c r="W12" s="53" t="str">
        <f>IF(AND('Mapa final'!$Y$56="Muy Alta",'Mapa final'!$AA$56="Moderado"),CONCATENATE("R7C",'Mapa final'!$O$56),"")</f>
        <v/>
      </c>
      <c r="X12" s="53" t="str">
        <f>IF(AND('Mapa final'!$Y$57="Muy Alta",'Mapa final'!$AA$57="Moderado"),CONCATENATE("R7C",'Mapa final'!$O$57),"")</f>
        <v/>
      </c>
      <c r="Y12" s="53" t="str">
        <f>IF(AND('Mapa final'!$Y$58="Muy Alta",'Mapa final'!$AA$58="Moderado"),CONCATENATE("R7C",'Mapa final'!$O$58),"")</f>
        <v/>
      </c>
      <c r="Z12" s="53" t="str">
        <f>IF(AND('Mapa final'!$Y$59="Muy Alta",'Mapa final'!$AA$59="Moderado"),CONCATENATE("R7C",'Mapa final'!$O$59),"")</f>
        <v/>
      </c>
      <c r="AA12" s="54" t="str">
        <f>IF(AND('Mapa final'!$Y$60="Muy Alta",'Mapa final'!$AA$60="Moderado"),CONCATENATE("R7C",'Mapa final'!$O$60),"")</f>
        <v/>
      </c>
      <c r="AB12" s="52" t="str">
        <f>IF(AND('Mapa final'!$Y$55="Muy Alta",'Mapa final'!$AA$55="Mayor"),CONCATENATE("R7C",'Mapa final'!$O$55),"")</f>
        <v/>
      </c>
      <c r="AC12" s="53" t="str">
        <f>IF(AND('Mapa final'!$Y$56="Muy Alta",'Mapa final'!$AA$56="Mayor"),CONCATENATE("R7C",'Mapa final'!$O$56),"")</f>
        <v/>
      </c>
      <c r="AD12" s="53" t="str">
        <f>IF(AND('Mapa final'!$Y$57="Muy Alta",'Mapa final'!$AA$57="Mayor"),CONCATENATE("R7C",'Mapa final'!$O$57),"")</f>
        <v/>
      </c>
      <c r="AE12" s="53" t="str">
        <f>IF(AND('Mapa final'!$Y$58="Muy Alta",'Mapa final'!$AA$58="Mayor"),CONCATENATE("R7C",'Mapa final'!$O$58),"")</f>
        <v/>
      </c>
      <c r="AF12" s="53" t="str">
        <f>IF(AND('Mapa final'!$Y$59="Muy Alta",'Mapa final'!$AA$59="Mayor"),CONCATENATE("R7C",'Mapa final'!$O$59),"")</f>
        <v/>
      </c>
      <c r="AG12" s="54" t="str">
        <f>IF(AND('Mapa final'!$Y$60="Muy Alta",'Mapa final'!$AA$60="Mayor"),CONCATENATE("R7C",'Mapa final'!$O$60),"")</f>
        <v/>
      </c>
      <c r="AH12" s="55" t="str">
        <f>IF(AND('Mapa final'!$Y$55="Muy Alta",'Mapa final'!$AA$55="Catastrófico"),CONCATENATE("R7C",'Mapa final'!$O$55),"")</f>
        <v/>
      </c>
      <c r="AI12" s="56" t="str">
        <f>IF(AND('Mapa final'!$Y$56="Muy Alta",'Mapa final'!$AA$56="Catastrófico"),CONCATENATE("R7C",'Mapa final'!$O$56),"")</f>
        <v/>
      </c>
      <c r="AJ12" s="56" t="str">
        <f>IF(AND('Mapa final'!$Y$57="Muy Alta",'Mapa final'!$AA$57="Catastrófico"),CONCATENATE("R7C",'Mapa final'!$O$57),"")</f>
        <v/>
      </c>
      <c r="AK12" s="56" t="str">
        <f>IF(AND('Mapa final'!$Y$58="Muy Alta",'Mapa final'!$AA$58="Catastrófico"),CONCATENATE("R7C",'Mapa final'!$O$58),"")</f>
        <v/>
      </c>
      <c r="AL12" s="56" t="str">
        <f>IF(AND('Mapa final'!$Y$59="Muy Alta",'Mapa final'!$AA$59="Catastrófico"),CONCATENATE("R7C",'Mapa final'!$O$59),"")</f>
        <v/>
      </c>
      <c r="AM12" s="57" t="str">
        <f>IF(AND('Mapa final'!$Y$60="Muy Alta",'Mapa final'!$AA$60="Catastrófico"),CONCATENATE("R7C",'Mapa final'!$O$60),"")</f>
        <v/>
      </c>
      <c r="AN12" s="83"/>
      <c r="AO12" s="417"/>
      <c r="AP12" s="418"/>
      <c r="AQ12" s="418"/>
      <c r="AR12" s="418"/>
      <c r="AS12" s="418"/>
      <c r="AT12" s="41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56"/>
      <c r="C13" s="356"/>
      <c r="D13" s="357"/>
      <c r="E13" s="397"/>
      <c r="F13" s="398"/>
      <c r="G13" s="398"/>
      <c r="H13" s="398"/>
      <c r="I13" s="399"/>
      <c r="J13" s="52" t="str">
        <f>IF(AND('Mapa final'!$Y$61="Muy Alta",'Mapa final'!$AA$61="Leve"),CONCATENATE("R8C",'Mapa final'!$O$61),"")</f>
        <v/>
      </c>
      <c r="K13" s="53" t="str">
        <f>IF(AND('Mapa final'!$Y$62="Muy Alta",'Mapa final'!$AA$62="Leve"),CONCATENATE("R8C",'Mapa final'!$O$62),"")</f>
        <v/>
      </c>
      <c r="L13" s="53" t="str">
        <f>IF(AND('Mapa final'!$Y$63="Muy Alta",'Mapa final'!$AA$63="Leve"),CONCATENATE("R8C",'Mapa final'!$O$63),"")</f>
        <v/>
      </c>
      <c r="M13" s="53" t="str">
        <f>IF(AND('Mapa final'!$Y$64="Muy Alta",'Mapa final'!$AA$64="Leve"),CONCATENATE("R8C",'Mapa final'!$O$64),"")</f>
        <v/>
      </c>
      <c r="N13" s="53" t="str">
        <f>IF(AND('Mapa final'!$Y$65="Muy Alta",'Mapa final'!$AA$65="Leve"),CONCATENATE("R8C",'Mapa final'!$O$65),"")</f>
        <v/>
      </c>
      <c r="O13" s="54" t="str">
        <f>IF(AND('Mapa final'!$Y$66="Muy Alta",'Mapa final'!$AA$66="Leve"),CONCATENATE("R8C",'Mapa final'!$O$66),"")</f>
        <v/>
      </c>
      <c r="P13" s="52" t="str">
        <f>IF(AND('Mapa final'!$Y$61="Muy Alta",'Mapa final'!$AA$61="Menor"),CONCATENATE("R8C",'Mapa final'!$O$61),"")</f>
        <v/>
      </c>
      <c r="Q13" s="53" t="str">
        <f>IF(AND('Mapa final'!$Y$62="Muy Alta",'Mapa final'!$AA$62="Menor"),CONCATENATE("R8C",'Mapa final'!$O$62),"")</f>
        <v/>
      </c>
      <c r="R13" s="53" t="str">
        <f>IF(AND('Mapa final'!$Y$63="Muy Alta",'Mapa final'!$AA$63="Menor"),CONCATENATE("R8C",'Mapa final'!$O$63),"")</f>
        <v/>
      </c>
      <c r="S13" s="53" t="str">
        <f>IF(AND('Mapa final'!$Y$64="Muy Alta",'Mapa final'!$AA$64="Menor"),CONCATENATE("R8C",'Mapa final'!$O$64),"")</f>
        <v/>
      </c>
      <c r="T13" s="53" t="str">
        <f>IF(AND('Mapa final'!$Y$65="Muy Alta",'Mapa final'!$AA$65="Menor"),CONCATENATE("R8C",'Mapa final'!$O$65),"")</f>
        <v/>
      </c>
      <c r="U13" s="54" t="str">
        <f>IF(AND('Mapa final'!$Y$66="Muy Alta",'Mapa final'!$AA$66="Menor"),CONCATENATE("R8C",'Mapa final'!$O$66),"")</f>
        <v/>
      </c>
      <c r="V13" s="52" t="str">
        <f>IF(AND('Mapa final'!$Y$61="Muy Alta",'Mapa final'!$AA$61="Moderado"),CONCATENATE("R8C",'Mapa final'!$O$61),"")</f>
        <v/>
      </c>
      <c r="W13" s="53" t="str">
        <f>IF(AND('Mapa final'!$Y$62="Muy Alta",'Mapa final'!$AA$62="Moderado"),CONCATENATE("R8C",'Mapa final'!$O$62),"")</f>
        <v/>
      </c>
      <c r="X13" s="53" t="str">
        <f>IF(AND('Mapa final'!$Y$63="Muy Alta",'Mapa final'!$AA$63="Moderado"),CONCATENATE("R8C",'Mapa final'!$O$63),"")</f>
        <v/>
      </c>
      <c r="Y13" s="53" t="str">
        <f>IF(AND('Mapa final'!$Y$64="Muy Alta",'Mapa final'!$AA$64="Moderado"),CONCATENATE("R8C",'Mapa final'!$O$64),"")</f>
        <v/>
      </c>
      <c r="Z13" s="53" t="str">
        <f>IF(AND('Mapa final'!$Y$65="Muy Alta",'Mapa final'!$AA$65="Moderado"),CONCATENATE("R8C",'Mapa final'!$O$65),"")</f>
        <v/>
      </c>
      <c r="AA13" s="54" t="str">
        <f>IF(AND('Mapa final'!$Y$66="Muy Alta",'Mapa final'!$AA$66="Moderado"),CONCATENATE("R8C",'Mapa final'!$O$66),"")</f>
        <v/>
      </c>
      <c r="AB13" s="52" t="str">
        <f>IF(AND('Mapa final'!$Y$61="Muy Alta",'Mapa final'!$AA$61="Mayor"),CONCATENATE("R8C",'Mapa final'!$O$61),"")</f>
        <v/>
      </c>
      <c r="AC13" s="53" t="str">
        <f>IF(AND('Mapa final'!$Y$62="Muy Alta",'Mapa final'!$AA$62="Mayor"),CONCATENATE("R8C",'Mapa final'!$O$62),"")</f>
        <v/>
      </c>
      <c r="AD13" s="53" t="str">
        <f>IF(AND('Mapa final'!$Y$63="Muy Alta",'Mapa final'!$AA$63="Mayor"),CONCATENATE("R8C",'Mapa final'!$O$63),"")</f>
        <v/>
      </c>
      <c r="AE13" s="53" t="str">
        <f>IF(AND('Mapa final'!$Y$64="Muy Alta",'Mapa final'!$AA$64="Mayor"),CONCATENATE("R8C",'Mapa final'!$O$64),"")</f>
        <v/>
      </c>
      <c r="AF13" s="53" t="str">
        <f>IF(AND('Mapa final'!$Y$65="Muy Alta",'Mapa final'!$AA$65="Mayor"),CONCATENATE("R8C",'Mapa final'!$O$65),"")</f>
        <v/>
      </c>
      <c r="AG13" s="54" t="str">
        <f>IF(AND('Mapa final'!$Y$66="Muy Alta",'Mapa final'!$AA$66="Mayor"),CONCATENATE("R8C",'Mapa final'!$O$66),"")</f>
        <v/>
      </c>
      <c r="AH13" s="55" t="str">
        <f>IF(AND('Mapa final'!$Y$61="Muy Alta",'Mapa final'!$AA$61="Catastrófico"),CONCATENATE("R8C",'Mapa final'!$O$61),"")</f>
        <v/>
      </c>
      <c r="AI13" s="56" t="str">
        <f>IF(AND('Mapa final'!$Y$62="Muy Alta",'Mapa final'!$AA$62="Catastrófico"),CONCATENATE("R8C",'Mapa final'!$O$62),"")</f>
        <v/>
      </c>
      <c r="AJ13" s="56" t="str">
        <f>IF(AND('Mapa final'!$Y$63="Muy Alta",'Mapa final'!$AA$63="Catastrófico"),CONCATENATE("R8C",'Mapa final'!$O$63),"")</f>
        <v/>
      </c>
      <c r="AK13" s="56" t="str">
        <f>IF(AND('Mapa final'!$Y$64="Muy Alta",'Mapa final'!$AA$64="Catastrófico"),CONCATENATE("R8C",'Mapa final'!$O$64),"")</f>
        <v/>
      </c>
      <c r="AL13" s="56" t="str">
        <f>IF(AND('Mapa final'!$Y$65="Muy Alta",'Mapa final'!$AA$65="Catastrófico"),CONCATENATE("R8C",'Mapa final'!$O$65),"")</f>
        <v/>
      </c>
      <c r="AM13" s="57" t="str">
        <f>IF(AND('Mapa final'!$Y$66="Muy Alta",'Mapa final'!$AA$66="Catastrófico"),CONCATENATE("R8C",'Mapa final'!$O$66),"")</f>
        <v/>
      </c>
      <c r="AN13" s="83"/>
      <c r="AO13" s="417"/>
      <c r="AP13" s="418"/>
      <c r="AQ13" s="418"/>
      <c r="AR13" s="418"/>
      <c r="AS13" s="418"/>
      <c r="AT13" s="41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56"/>
      <c r="C14" s="356"/>
      <c r="D14" s="357"/>
      <c r="E14" s="397"/>
      <c r="F14" s="398"/>
      <c r="G14" s="398"/>
      <c r="H14" s="398"/>
      <c r="I14" s="399"/>
      <c r="J14" s="52" t="str">
        <f>IF(AND('Mapa final'!$Y$67="Muy Alta",'Mapa final'!$AA$67="Leve"),CONCATENATE("R9C",'Mapa final'!$O$67),"")</f>
        <v/>
      </c>
      <c r="K14" s="53" t="str">
        <f>IF(AND('Mapa final'!$Y$68="Muy Alta",'Mapa final'!$AA$68="Leve"),CONCATENATE("R9C",'Mapa final'!$O$68),"")</f>
        <v/>
      </c>
      <c r="L14" s="53" t="str">
        <f>IF(AND('Mapa final'!$Y$69="Muy Alta",'Mapa final'!$AA$69="Leve"),CONCATENATE("R9C",'Mapa final'!$O$69),"")</f>
        <v/>
      </c>
      <c r="M14" s="53" t="str">
        <f>IF(AND('Mapa final'!$Y$70="Muy Alta",'Mapa final'!$AA$70="Leve"),CONCATENATE("R9C",'Mapa final'!$O$70),"")</f>
        <v/>
      </c>
      <c r="N14" s="53" t="str">
        <f>IF(AND('Mapa final'!$Y$71="Muy Alta",'Mapa final'!$AA$71="Leve"),CONCATENATE("R9C",'Mapa final'!$O$71),"")</f>
        <v/>
      </c>
      <c r="O14" s="54" t="str">
        <f>IF(AND('Mapa final'!$Y$72="Muy Alta",'Mapa final'!$AA$72="Leve"),CONCATENATE("R9C",'Mapa final'!$O$72),"")</f>
        <v/>
      </c>
      <c r="P14" s="52" t="str">
        <f>IF(AND('Mapa final'!$Y$67="Muy Alta",'Mapa final'!$AA$67="Menor"),CONCATENATE("R9C",'Mapa final'!$O$67),"")</f>
        <v/>
      </c>
      <c r="Q14" s="53" t="str">
        <f>IF(AND('Mapa final'!$Y$68="Muy Alta",'Mapa final'!$AA$68="Menor"),CONCATENATE("R9C",'Mapa final'!$O$68),"")</f>
        <v/>
      </c>
      <c r="R14" s="53" t="str">
        <f>IF(AND('Mapa final'!$Y$69="Muy Alta",'Mapa final'!$AA$69="Menor"),CONCATENATE("R9C",'Mapa final'!$O$69),"")</f>
        <v/>
      </c>
      <c r="S14" s="53" t="str">
        <f>IF(AND('Mapa final'!$Y$70="Muy Alta",'Mapa final'!$AA$70="Menor"),CONCATENATE("R9C",'Mapa final'!$O$70),"")</f>
        <v/>
      </c>
      <c r="T14" s="53" t="str">
        <f>IF(AND('Mapa final'!$Y$71="Muy Alta",'Mapa final'!$AA$71="Menor"),CONCATENATE("R9C",'Mapa final'!$O$71),"")</f>
        <v/>
      </c>
      <c r="U14" s="54" t="str">
        <f>IF(AND('Mapa final'!$Y$72="Muy Alta",'Mapa final'!$AA$72="Menor"),CONCATENATE("R9C",'Mapa final'!$O$72),"")</f>
        <v/>
      </c>
      <c r="V14" s="52" t="str">
        <f>IF(AND('Mapa final'!$Y$67="Muy Alta",'Mapa final'!$AA$67="Moderado"),CONCATENATE("R9C",'Mapa final'!$O$67),"")</f>
        <v/>
      </c>
      <c r="W14" s="53" t="str">
        <f>IF(AND('Mapa final'!$Y$68="Muy Alta",'Mapa final'!$AA$68="Moderado"),CONCATENATE("R9C",'Mapa final'!$O$68),"")</f>
        <v/>
      </c>
      <c r="X14" s="53" t="str">
        <f>IF(AND('Mapa final'!$Y$69="Muy Alta",'Mapa final'!$AA$69="Moderado"),CONCATENATE("R9C",'Mapa final'!$O$69),"")</f>
        <v/>
      </c>
      <c r="Y14" s="53" t="str">
        <f>IF(AND('Mapa final'!$Y$70="Muy Alta",'Mapa final'!$AA$70="Moderado"),CONCATENATE("R9C",'Mapa final'!$O$70),"")</f>
        <v/>
      </c>
      <c r="Z14" s="53" t="str">
        <f>IF(AND('Mapa final'!$Y$71="Muy Alta",'Mapa final'!$AA$71="Moderado"),CONCATENATE("R9C",'Mapa final'!$O$71),"")</f>
        <v/>
      </c>
      <c r="AA14" s="54" t="str">
        <f>IF(AND('Mapa final'!$Y$72="Muy Alta",'Mapa final'!$AA$72="Moderado"),CONCATENATE("R9C",'Mapa final'!$O$72),"")</f>
        <v/>
      </c>
      <c r="AB14" s="52" t="str">
        <f>IF(AND('Mapa final'!$Y$67="Muy Alta",'Mapa final'!$AA$67="Mayor"),CONCATENATE("R9C",'Mapa final'!$O$67),"")</f>
        <v/>
      </c>
      <c r="AC14" s="53" t="str">
        <f>IF(AND('Mapa final'!$Y$68="Muy Alta",'Mapa final'!$AA$68="Mayor"),CONCATENATE("R9C",'Mapa final'!$O$68),"")</f>
        <v/>
      </c>
      <c r="AD14" s="53" t="str">
        <f>IF(AND('Mapa final'!$Y$69="Muy Alta",'Mapa final'!$AA$69="Mayor"),CONCATENATE("R9C",'Mapa final'!$O$69),"")</f>
        <v/>
      </c>
      <c r="AE14" s="53" t="str">
        <f>IF(AND('Mapa final'!$Y$70="Muy Alta",'Mapa final'!$AA$70="Mayor"),CONCATENATE("R9C",'Mapa final'!$O$70),"")</f>
        <v/>
      </c>
      <c r="AF14" s="53" t="str">
        <f>IF(AND('Mapa final'!$Y$71="Muy Alta",'Mapa final'!$AA$71="Mayor"),CONCATENATE("R9C",'Mapa final'!$O$71),"")</f>
        <v/>
      </c>
      <c r="AG14" s="54" t="str">
        <f>IF(AND('Mapa final'!$Y$72="Muy Alta",'Mapa final'!$AA$72="Mayor"),CONCATENATE("R9C",'Mapa final'!$O$72),"")</f>
        <v/>
      </c>
      <c r="AH14" s="55" t="str">
        <f>IF(AND('Mapa final'!$Y$67="Muy Alta",'Mapa final'!$AA$67="Catastrófico"),CONCATENATE("R9C",'Mapa final'!$O$67),"")</f>
        <v/>
      </c>
      <c r="AI14" s="56" t="str">
        <f>IF(AND('Mapa final'!$Y$68="Muy Alta",'Mapa final'!$AA$68="Catastrófico"),CONCATENATE("R9C",'Mapa final'!$O$68),"")</f>
        <v/>
      </c>
      <c r="AJ14" s="56" t="str">
        <f>IF(AND('Mapa final'!$Y$69="Muy Alta",'Mapa final'!$AA$69="Catastrófico"),CONCATENATE("R9C",'Mapa final'!$O$69),"")</f>
        <v/>
      </c>
      <c r="AK14" s="56" t="str">
        <f>IF(AND('Mapa final'!$Y$70="Muy Alta",'Mapa final'!$AA$70="Catastrófico"),CONCATENATE("R9C",'Mapa final'!$O$70),"")</f>
        <v/>
      </c>
      <c r="AL14" s="56" t="str">
        <f>IF(AND('Mapa final'!$Y$71="Muy Alta",'Mapa final'!$AA$71="Catastrófico"),CONCATENATE("R9C",'Mapa final'!$O$71),"")</f>
        <v/>
      </c>
      <c r="AM14" s="57" t="str">
        <f>IF(AND('Mapa final'!$Y$72="Muy Alta",'Mapa final'!$AA$72="Catastrófico"),CONCATENATE("R9C",'Mapa final'!$O$72),"")</f>
        <v/>
      </c>
      <c r="AN14" s="83"/>
      <c r="AO14" s="417"/>
      <c r="AP14" s="418"/>
      <c r="AQ14" s="418"/>
      <c r="AR14" s="418"/>
      <c r="AS14" s="418"/>
      <c r="AT14" s="41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56"/>
      <c r="C15" s="356"/>
      <c r="D15" s="357"/>
      <c r="E15" s="400"/>
      <c r="F15" s="401"/>
      <c r="G15" s="401"/>
      <c r="H15" s="401"/>
      <c r="I15" s="402"/>
      <c r="J15" s="58" t="str">
        <f>IF(AND('Mapa final'!$Y$73="Muy Alta",'Mapa final'!$AA$73="Leve"),CONCATENATE("R10C",'Mapa final'!$O$73),"")</f>
        <v/>
      </c>
      <c r="K15" s="59" t="str">
        <f>IF(AND('Mapa final'!$Y$74="Muy Alta",'Mapa final'!$AA$74="Leve"),CONCATENATE("R10C",'Mapa final'!$O$74),"")</f>
        <v/>
      </c>
      <c r="L15" s="59" t="str">
        <f>IF(AND('Mapa final'!$Y$75="Muy Alta",'Mapa final'!$AA$75="Leve"),CONCATENATE("R10C",'Mapa final'!$O$75),"")</f>
        <v/>
      </c>
      <c r="M15" s="59" t="str">
        <f>IF(AND('Mapa final'!$Y$76="Muy Alta",'Mapa final'!$AA$76="Leve"),CONCATENATE("R10C",'Mapa final'!$O$76),"")</f>
        <v/>
      </c>
      <c r="N15" s="59" t="str">
        <f>IF(AND('Mapa final'!$Y$77="Muy Alta",'Mapa final'!$AA$77="Leve"),CONCATENATE("R10C",'Mapa final'!$O$77),"")</f>
        <v/>
      </c>
      <c r="O15" s="60" t="str">
        <f>IF(AND('Mapa final'!$Y$78="Muy Alta",'Mapa final'!$AA$78="Leve"),CONCATENATE("R10C",'Mapa final'!$O$78),"")</f>
        <v/>
      </c>
      <c r="P15" s="52" t="str">
        <f>IF(AND('Mapa final'!$Y$73="Muy Alta",'Mapa final'!$AA$73="Menor"),CONCATENATE("R10C",'Mapa final'!$O$73),"")</f>
        <v/>
      </c>
      <c r="Q15" s="53" t="str">
        <f>IF(AND('Mapa final'!$Y$74="Muy Alta",'Mapa final'!$AA$74="Menor"),CONCATENATE("R10C",'Mapa final'!$O$74),"")</f>
        <v/>
      </c>
      <c r="R15" s="53" t="str">
        <f>IF(AND('Mapa final'!$Y$75="Muy Alta",'Mapa final'!$AA$75="Menor"),CONCATENATE("R10C",'Mapa final'!$O$75),"")</f>
        <v/>
      </c>
      <c r="S15" s="53" t="str">
        <f>IF(AND('Mapa final'!$Y$76="Muy Alta",'Mapa final'!$AA$76="Menor"),CONCATENATE("R10C",'Mapa final'!$O$76),"")</f>
        <v/>
      </c>
      <c r="T15" s="53" t="str">
        <f>IF(AND('Mapa final'!$Y$77="Muy Alta",'Mapa final'!$AA$77="Menor"),CONCATENATE("R10C",'Mapa final'!$O$77),"")</f>
        <v/>
      </c>
      <c r="U15" s="54" t="str">
        <f>IF(AND('Mapa final'!$Y$78="Muy Alta",'Mapa final'!$AA$78="Menor"),CONCATENATE("R10C",'Mapa final'!$O$78),"")</f>
        <v/>
      </c>
      <c r="V15" s="58" t="str">
        <f>IF(AND('Mapa final'!$Y$73="Muy Alta",'Mapa final'!$AA$73="Moderado"),CONCATENATE("R10C",'Mapa final'!$O$73),"")</f>
        <v/>
      </c>
      <c r="W15" s="59" t="str">
        <f>IF(AND('Mapa final'!$Y$74="Muy Alta",'Mapa final'!$AA$74="Moderado"),CONCATENATE("R10C",'Mapa final'!$O$74),"")</f>
        <v/>
      </c>
      <c r="X15" s="59" t="str">
        <f>IF(AND('Mapa final'!$Y$75="Muy Alta",'Mapa final'!$AA$75="Moderado"),CONCATENATE("R10C",'Mapa final'!$O$75),"")</f>
        <v/>
      </c>
      <c r="Y15" s="59" t="str">
        <f>IF(AND('Mapa final'!$Y$76="Muy Alta",'Mapa final'!$AA$76="Moderado"),CONCATENATE("R10C",'Mapa final'!$O$76),"")</f>
        <v/>
      </c>
      <c r="Z15" s="59" t="str">
        <f>IF(AND('Mapa final'!$Y$77="Muy Alta",'Mapa final'!$AA$77="Moderado"),CONCATENATE("R10C",'Mapa final'!$O$77),"")</f>
        <v/>
      </c>
      <c r="AA15" s="60" t="str">
        <f>IF(AND('Mapa final'!$Y$78="Muy Alta",'Mapa final'!$AA$78="Moderado"),CONCATENATE("R10C",'Mapa final'!$O$78),"")</f>
        <v/>
      </c>
      <c r="AB15" s="52" t="str">
        <f>IF(AND('Mapa final'!$Y$73="Muy Alta",'Mapa final'!$AA$73="Mayor"),CONCATENATE("R10C",'Mapa final'!$O$73),"")</f>
        <v/>
      </c>
      <c r="AC15" s="53" t="str">
        <f>IF(AND('Mapa final'!$Y$74="Muy Alta",'Mapa final'!$AA$74="Mayor"),CONCATENATE("R10C",'Mapa final'!$O$74),"")</f>
        <v/>
      </c>
      <c r="AD15" s="53" t="str">
        <f>IF(AND('Mapa final'!$Y$75="Muy Alta",'Mapa final'!$AA$75="Mayor"),CONCATENATE("R10C",'Mapa final'!$O$75),"")</f>
        <v/>
      </c>
      <c r="AE15" s="53" t="str">
        <f>IF(AND('Mapa final'!$Y$76="Muy Alta",'Mapa final'!$AA$76="Mayor"),CONCATENATE("R10C",'Mapa final'!$O$76),"")</f>
        <v/>
      </c>
      <c r="AF15" s="53" t="str">
        <f>IF(AND('Mapa final'!$Y$77="Muy Alta",'Mapa final'!$AA$77="Mayor"),CONCATENATE("R10C",'Mapa final'!$O$77),"")</f>
        <v/>
      </c>
      <c r="AG15" s="54" t="str">
        <f>IF(AND('Mapa final'!$Y$78="Muy Alta",'Mapa final'!$AA$78="Mayor"),CONCATENATE("R10C",'Mapa final'!$O$78),"")</f>
        <v/>
      </c>
      <c r="AH15" s="61" t="str">
        <f>IF(AND('Mapa final'!$Y$73="Muy Alta",'Mapa final'!$AA$73="Catastrófico"),CONCATENATE("R10C",'Mapa final'!$O$73),"")</f>
        <v/>
      </c>
      <c r="AI15" s="62" t="str">
        <f>IF(AND('Mapa final'!$Y$74="Muy Alta",'Mapa final'!$AA$74="Catastrófico"),CONCATENATE("R10C",'Mapa final'!$O$74),"")</f>
        <v/>
      </c>
      <c r="AJ15" s="62" t="str">
        <f>IF(AND('Mapa final'!$Y$75="Muy Alta",'Mapa final'!$AA$75="Catastrófico"),CONCATENATE("R10C",'Mapa final'!$O$75),"")</f>
        <v/>
      </c>
      <c r="AK15" s="62" t="str">
        <f>IF(AND('Mapa final'!$Y$76="Muy Alta",'Mapa final'!$AA$76="Catastrófico"),CONCATENATE("R10C",'Mapa final'!$O$76),"")</f>
        <v/>
      </c>
      <c r="AL15" s="62" t="str">
        <f>IF(AND('Mapa final'!$Y$77="Muy Alta",'Mapa final'!$AA$77="Catastrófico"),CONCATENATE("R10C",'Mapa final'!$O$77),"")</f>
        <v/>
      </c>
      <c r="AM15" s="63" t="str">
        <f>IF(AND('Mapa final'!$Y$78="Muy Alta",'Mapa final'!$AA$78="Catastrófico"),CONCATENATE("R10C",'Mapa final'!$O$78),"")</f>
        <v/>
      </c>
      <c r="AN15" s="83"/>
      <c r="AO15" s="420"/>
      <c r="AP15" s="421"/>
      <c r="AQ15" s="421"/>
      <c r="AR15" s="421"/>
      <c r="AS15" s="421"/>
      <c r="AT15" s="42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56"/>
      <c r="C16" s="356"/>
      <c r="D16" s="357"/>
      <c r="E16" s="394" t="s">
        <v>94</v>
      </c>
      <c r="F16" s="395"/>
      <c r="G16" s="395"/>
      <c r="H16" s="395"/>
      <c r="I16" s="395"/>
      <c r="J16" s="64" t="str">
        <f>IF(AND('Mapa final'!$Y$25="Alta",'Mapa final'!$AA$25="Leve"),CONCATENATE("R1C",'Mapa final'!$O$25),"")</f>
        <v/>
      </c>
      <c r="K16" s="65" t="str">
        <f>IF(AND('Mapa final'!$Y$26="Alta",'Mapa final'!$AA$26="Leve"),CONCATENATE("R1C",'Mapa final'!$O$26),"")</f>
        <v/>
      </c>
      <c r="L16" s="65" t="str">
        <f>IF(AND('Mapa final'!$Y$27="Alta",'Mapa final'!$AA$27="Leve"),CONCATENATE("R1C",'Mapa final'!$O$27),"")</f>
        <v/>
      </c>
      <c r="M16" s="65" t="e">
        <f>IF(AND('Mapa final'!#REF!="Alta",'Mapa final'!#REF!="Leve"),CONCATENATE("R1C",'Mapa final'!#REF!),"")</f>
        <v>#REF!</v>
      </c>
      <c r="N16" s="65" t="e">
        <f>IF(AND('Mapa final'!#REF!="Alta",'Mapa final'!#REF!="Leve"),CONCATENATE("R1C",'Mapa final'!#REF!),"")</f>
        <v>#REF!</v>
      </c>
      <c r="O16" s="66" t="e">
        <f>IF(AND('Mapa final'!#REF!="Alta",'Mapa final'!#REF!="Leve"),CONCATENATE("R1C",'Mapa final'!#REF!),"")</f>
        <v>#REF!</v>
      </c>
      <c r="P16" s="64" t="str">
        <f>IF(AND('Mapa final'!$Y$25="Alta",'Mapa final'!$AA$25="Menor"),CONCATENATE("R1C",'Mapa final'!$O$25),"")</f>
        <v/>
      </c>
      <c r="Q16" s="65" t="str">
        <f>IF(AND('Mapa final'!$Y$26="Alta",'Mapa final'!$AA$26="Menor"),CONCATENATE("R1C",'Mapa final'!$O$26),"")</f>
        <v/>
      </c>
      <c r="R16" s="65" t="str">
        <f>IF(AND('Mapa final'!$Y$27="Alta",'Mapa final'!$AA$27="Menor"),CONCATENATE("R1C",'Mapa final'!$O$27),"")</f>
        <v/>
      </c>
      <c r="S16" s="65" t="e">
        <f>IF(AND('Mapa final'!#REF!="Alta",'Mapa final'!#REF!="Menor"),CONCATENATE("R1C",'Mapa final'!#REF!),"")</f>
        <v>#REF!</v>
      </c>
      <c r="T16" s="65" t="e">
        <f>IF(AND('Mapa final'!#REF!="Alta",'Mapa final'!#REF!="Menor"),CONCATENATE("R1C",'Mapa final'!#REF!),"")</f>
        <v>#REF!</v>
      </c>
      <c r="U16" s="66" t="e">
        <f>IF(AND('Mapa final'!#REF!="Alta",'Mapa final'!#REF!="Menor"),CONCATENATE("R1C",'Mapa final'!#REF!),"")</f>
        <v>#REF!</v>
      </c>
      <c r="V16" s="46" t="str">
        <f>IF(AND('Mapa final'!$Y$25="Alta",'Mapa final'!$AA$25="Moderado"),CONCATENATE("R1C",'Mapa final'!$O$25),"")</f>
        <v/>
      </c>
      <c r="W16" s="47" t="str">
        <f>IF(AND('Mapa final'!$Y$26="Alta",'Mapa final'!$AA$26="Moderado"),CONCATENATE("R1C",'Mapa final'!$O$26),"")</f>
        <v/>
      </c>
      <c r="X16" s="47" t="str">
        <f>IF(AND('Mapa final'!$Y$27="Alta",'Mapa final'!$AA$27="Moderado"),CONCATENATE("R1C",'Mapa final'!$O$27),"")</f>
        <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final'!$Y$25="Alta",'Mapa final'!$AA$25="Mayor"),CONCATENATE("R1C",'Mapa final'!$O$25),"")</f>
        <v/>
      </c>
      <c r="AC16" s="47" t="str">
        <f>IF(AND('Mapa final'!$Y$26="Alta",'Mapa final'!$AA$26="Mayor"),CONCATENATE("R1C",'Mapa final'!$O$26),"")</f>
        <v/>
      </c>
      <c r="AD16" s="47" t="str">
        <f>IF(AND('Mapa final'!$Y$27="Alta",'Mapa final'!$AA$27="Mayor"),CONCATENATE("R1C",'Mapa final'!$O$27),"")</f>
        <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final'!$Y$25="Alta",'Mapa final'!$AA$25="Catastrófico"),CONCATENATE("R1C",'Mapa final'!$O$25),"")</f>
        <v/>
      </c>
      <c r="AI16" s="50" t="str">
        <f>IF(AND('Mapa final'!$Y$26="Alta",'Mapa final'!$AA$26="Catastrófico"),CONCATENATE("R1C",'Mapa final'!$O$26),"")</f>
        <v/>
      </c>
      <c r="AJ16" s="50" t="str">
        <f>IF(AND('Mapa final'!$Y$27="Alta",'Mapa final'!$AA$27="Catastrófico"),CONCATENATE("R1C",'Mapa final'!$O$27),"")</f>
        <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3"/>
      <c r="AO16" s="404" t="s">
        <v>95</v>
      </c>
      <c r="AP16" s="405"/>
      <c r="AQ16" s="405"/>
      <c r="AR16" s="405"/>
      <c r="AS16" s="405"/>
      <c r="AT16" s="40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56"/>
      <c r="C17" s="356"/>
      <c r="D17" s="357"/>
      <c r="E17" s="413"/>
      <c r="F17" s="398"/>
      <c r="G17" s="398"/>
      <c r="H17" s="398"/>
      <c r="I17" s="398"/>
      <c r="J17" s="67" t="str">
        <f>IF(AND('Mapa final'!$Y$28="Alta",'Mapa final'!$AA$28="Leve"),CONCATENATE("R2C",'Mapa final'!$O$28),"")</f>
        <v/>
      </c>
      <c r="K17" s="68" t="str">
        <f>IF(AND('Mapa final'!$Y$29="Alta",'Mapa final'!$AA$29="Leve"),CONCATENATE("R2C",'Mapa final'!$O$29),"")</f>
        <v/>
      </c>
      <c r="L17" s="68" t="str">
        <f>IF(AND('Mapa final'!$Y$30="Alta",'Mapa final'!$AA$30="Leve"),CONCATENATE("R2C",'Mapa final'!$O$30),"")</f>
        <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final'!$Y$28="Alta",'Mapa final'!$AA$28="Menor"),CONCATENATE("R2C",'Mapa final'!$O$28),"")</f>
        <v/>
      </c>
      <c r="Q17" s="68" t="str">
        <f>IF(AND('Mapa final'!$Y$29="Alta",'Mapa final'!$AA$29="Menor"),CONCATENATE("R2C",'Mapa final'!$O$29),"")</f>
        <v/>
      </c>
      <c r="R17" s="68" t="str">
        <f>IF(AND('Mapa final'!$Y$30="Alta",'Mapa final'!$AA$30="Menor"),CONCATENATE("R2C",'Mapa final'!$O$30),"")</f>
        <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final'!$Y$28="Alta",'Mapa final'!$AA$28="Moderado"),CONCATENATE("R2C",'Mapa final'!$O$28),"")</f>
        <v/>
      </c>
      <c r="W17" s="53" t="str">
        <f>IF(AND('Mapa final'!$Y$29="Alta",'Mapa final'!$AA$29="Moderado"),CONCATENATE("R2C",'Mapa final'!$O$29),"")</f>
        <v/>
      </c>
      <c r="X17" s="53" t="str">
        <f>IF(AND('Mapa final'!$Y$30="Alta",'Mapa final'!$AA$30="Moderado"),CONCATENATE("R2C",'Mapa final'!$O$30),"")</f>
        <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final'!$Y$28="Alta",'Mapa final'!$AA$28="Mayor"),CONCATENATE("R2C",'Mapa final'!$O$28),"")</f>
        <v/>
      </c>
      <c r="AC17" s="53" t="str">
        <f>IF(AND('Mapa final'!$Y$29="Alta",'Mapa final'!$AA$29="Mayor"),CONCATENATE("R2C",'Mapa final'!$O$29),"")</f>
        <v/>
      </c>
      <c r="AD17" s="53" t="str">
        <f>IF(AND('Mapa final'!$Y$30="Alta",'Mapa final'!$AA$30="Mayor"),CONCATENATE("R2C",'Mapa final'!$O$30),"")</f>
        <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final'!$Y$28="Alta",'Mapa final'!$AA$28="Catastrófico"),CONCATENATE("R2C",'Mapa final'!$O$28),"")</f>
        <v/>
      </c>
      <c r="AI17" s="56" t="str">
        <f>IF(AND('Mapa final'!$Y$29="Alta",'Mapa final'!$AA$29="Catastrófico"),CONCATENATE("R2C",'Mapa final'!$O$29),"")</f>
        <v/>
      </c>
      <c r="AJ17" s="56" t="str">
        <f>IF(AND('Mapa final'!$Y$30="Alta",'Mapa final'!$AA$30="Catastrófico"),CONCATENATE("R2C",'Mapa final'!$O$30),"")</f>
        <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407"/>
      <c r="AP17" s="408"/>
      <c r="AQ17" s="408"/>
      <c r="AR17" s="408"/>
      <c r="AS17" s="408"/>
      <c r="AT17" s="40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56"/>
      <c r="C18" s="356"/>
      <c r="D18" s="357"/>
      <c r="E18" s="397"/>
      <c r="F18" s="398"/>
      <c r="G18" s="398"/>
      <c r="H18" s="398"/>
      <c r="I18" s="398"/>
      <c r="J18" s="67" t="str">
        <f>IF(AND('Mapa final'!$Y$31="Alta",'Mapa final'!$AA$31="Leve"),CONCATENATE("R3C",'Mapa final'!$O$31),"")</f>
        <v/>
      </c>
      <c r="K18" s="68" t="str">
        <f>IF(AND('Mapa final'!$Y$32="Alta",'Mapa final'!$AA$32="Leve"),CONCATENATE("R3C",'Mapa final'!$O$32),"")</f>
        <v/>
      </c>
      <c r="L18" s="68" t="str">
        <f>IF(AND('Mapa final'!$Y$33="Alta",'Mapa final'!$AA$33="Leve"),CONCATENATE("R3C",'Mapa final'!$O$33),"")</f>
        <v/>
      </c>
      <c r="M18" s="68" t="str">
        <f>IF(AND('Mapa final'!$Y$34="Alta",'Mapa final'!$AA$34="Leve"),CONCATENATE("R3C",'Mapa final'!$O$34),"")</f>
        <v/>
      </c>
      <c r="N18" s="68" t="str">
        <f>IF(AND('Mapa final'!$Y$35="Alta",'Mapa final'!$AA$35="Leve"),CONCATENATE("R3C",'Mapa final'!$O$35),"")</f>
        <v/>
      </c>
      <c r="O18" s="69" t="str">
        <f>IF(AND('Mapa final'!$Y$36="Alta",'Mapa final'!$AA$36="Leve"),CONCATENATE("R3C",'Mapa final'!$O$36),"")</f>
        <v/>
      </c>
      <c r="P18" s="67" t="str">
        <f>IF(AND('Mapa final'!$Y$31="Alta",'Mapa final'!$AA$31="Menor"),CONCATENATE("R3C",'Mapa final'!$O$31),"")</f>
        <v/>
      </c>
      <c r="Q18" s="68" t="str">
        <f>IF(AND('Mapa final'!$Y$32="Alta",'Mapa final'!$AA$32="Menor"),CONCATENATE("R3C",'Mapa final'!$O$32),"")</f>
        <v/>
      </c>
      <c r="R18" s="68" t="str">
        <f>IF(AND('Mapa final'!$Y$33="Alta",'Mapa final'!$AA$33="Menor"),CONCATENATE("R3C",'Mapa final'!$O$33),"")</f>
        <v/>
      </c>
      <c r="S18" s="68" t="str">
        <f>IF(AND('Mapa final'!$Y$34="Alta",'Mapa final'!$AA$34="Menor"),CONCATENATE("R3C",'Mapa final'!$O$34),"")</f>
        <v/>
      </c>
      <c r="T18" s="68" t="str">
        <f>IF(AND('Mapa final'!$Y$35="Alta",'Mapa final'!$AA$35="Menor"),CONCATENATE("R3C",'Mapa final'!$O$35),"")</f>
        <v/>
      </c>
      <c r="U18" s="69" t="str">
        <f>IF(AND('Mapa final'!$Y$36="Alta",'Mapa final'!$AA$36="Menor"),CONCATENATE("R3C",'Mapa final'!$O$36),"")</f>
        <v/>
      </c>
      <c r="V18" s="52" t="str">
        <f>IF(AND('Mapa final'!$Y$31="Alta",'Mapa final'!$AA$31="Moderado"),CONCATENATE("R3C",'Mapa final'!$O$31),"")</f>
        <v/>
      </c>
      <c r="W18" s="53" t="str">
        <f>IF(AND('Mapa final'!$Y$32="Alta",'Mapa final'!$AA$32="Moderado"),CONCATENATE("R3C",'Mapa final'!$O$32),"")</f>
        <v/>
      </c>
      <c r="X18" s="53" t="str">
        <f>IF(AND('Mapa final'!$Y$33="Alta",'Mapa final'!$AA$33="Moderado"),CONCATENATE("R3C",'Mapa final'!$O$33),"")</f>
        <v/>
      </c>
      <c r="Y18" s="53" t="str">
        <f>IF(AND('Mapa final'!$Y$34="Alta",'Mapa final'!$AA$34="Moderado"),CONCATENATE("R3C",'Mapa final'!$O$34),"")</f>
        <v/>
      </c>
      <c r="Z18" s="53" t="str">
        <f>IF(AND('Mapa final'!$Y$35="Alta",'Mapa final'!$AA$35="Moderado"),CONCATENATE("R3C",'Mapa final'!$O$35),"")</f>
        <v/>
      </c>
      <c r="AA18" s="54" t="str">
        <f>IF(AND('Mapa final'!$Y$36="Alta",'Mapa final'!$AA$36="Moderado"),CONCATENATE("R3C",'Mapa final'!$O$36),"")</f>
        <v/>
      </c>
      <c r="AB18" s="52" t="str">
        <f>IF(AND('Mapa final'!$Y$31="Alta",'Mapa final'!$AA$31="Mayor"),CONCATENATE("R3C",'Mapa final'!$O$31),"")</f>
        <v/>
      </c>
      <c r="AC18" s="53" t="str">
        <f>IF(AND('Mapa final'!$Y$32="Alta",'Mapa final'!$AA$32="Mayor"),CONCATENATE("R3C",'Mapa final'!$O$32),"")</f>
        <v/>
      </c>
      <c r="AD18" s="53" t="str">
        <f>IF(AND('Mapa final'!$Y$33="Alta",'Mapa final'!$AA$33="Mayor"),CONCATENATE("R3C",'Mapa final'!$O$33),"")</f>
        <v/>
      </c>
      <c r="AE18" s="53" t="str">
        <f>IF(AND('Mapa final'!$Y$34="Alta",'Mapa final'!$AA$34="Mayor"),CONCATENATE("R3C",'Mapa final'!$O$34),"")</f>
        <v/>
      </c>
      <c r="AF18" s="53" t="str">
        <f>IF(AND('Mapa final'!$Y$35="Alta",'Mapa final'!$AA$35="Mayor"),CONCATENATE("R3C",'Mapa final'!$O$35),"")</f>
        <v/>
      </c>
      <c r="AG18" s="54" t="str">
        <f>IF(AND('Mapa final'!$Y$36="Alta",'Mapa final'!$AA$36="Mayor"),CONCATENATE("R3C",'Mapa final'!$O$36),"")</f>
        <v/>
      </c>
      <c r="AH18" s="55" t="str">
        <f>IF(AND('Mapa final'!$Y$31="Alta",'Mapa final'!$AA$31="Catastrófico"),CONCATENATE("R3C",'Mapa final'!$O$31),"")</f>
        <v/>
      </c>
      <c r="AI18" s="56" t="str">
        <f>IF(AND('Mapa final'!$Y$32="Alta",'Mapa final'!$AA$32="Catastrófico"),CONCATENATE("R3C",'Mapa final'!$O$32),"")</f>
        <v/>
      </c>
      <c r="AJ18" s="56" t="str">
        <f>IF(AND('Mapa final'!$Y$33="Alta",'Mapa final'!$AA$33="Catastrófico"),CONCATENATE("R3C",'Mapa final'!$O$33),"")</f>
        <v/>
      </c>
      <c r="AK18" s="56" t="str">
        <f>IF(AND('Mapa final'!$Y$34="Alta",'Mapa final'!$AA$34="Catastrófico"),CONCATENATE("R3C",'Mapa final'!$O$34),"")</f>
        <v/>
      </c>
      <c r="AL18" s="56" t="str">
        <f>IF(AND('Mapa final'!$Y$35="Alta",'Mapa final'!$AA$35="Catastrófico"),CONCATENATE("R3C",'Mapa final'!$O$35),"")</f>
        <v/>
      </c>
      <c r="AM18" s="57" t="str">
        <f>IF(AND('Mapa final'!$Y$36="Alta",'Mapa final'!$AA$36="Catastrófico"),CONCATENATE("R3C",'Mapa final'!$O$36),"")</f>
        <v/>
      </c>
      <c r="AN18" s="83"/>
      <c r="AO18" s="407"/>
      <c r="AP18" s="408"/>
      <c r="AQ18" s="408"/>
      <c r="AR18" s="408"/>
      <c r="AS18" s="408"/>
      <c r="AT18" s="40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56"/>
      <c r="C19" s="356"/>
      <c r="D19" s="357"/>
      <c r="E19" s="397"/>
      <c r="F19" s="398"/>
      <c r="G19" s="398"/>
      <c r="H19" s="398"/>
      <c r="I19" s="398"/>
      <c r="J19" s="67" t="str">
        <f>IF(AND('Mapa final'!$Y$37="Alta",'Mapa final'!$AA$37="Leve"),CONCATENATE("R4C",'Mapa final'!$O$37),"")</f>
        <v/>
      </c>
      <c r="K19" s="68" t="str">
        <f>IF(AND('Mapa final'!$Y$38="Alta",'Mapa final'!$AA$38="Leve"),CONCATENATE("R4C",'Mapa final'!$O$38),"")</f>
        <v/>
      </c>
      <c r="L19" s="68" t="str">
        <f>IF(AND('Mapa final'!$Y$39="Alta",'Mapa final'!$AA$39="Leve"),CONCATENATE("R4C",'Mapa final'!$O$39),"")</f>
        <v/>
      </c>
      <c r="M19" s="68" t="str">
        <f>IF(AND('Mapa final'!$Y$40="Alta",'Mapa final'!$AA$40="Leve"),CONCATENATE("R4C",'Mapa final'!$O$40),"")</f>
        <v/>
      </c>
      <c r="N19" s="68" t="str">
        <f>IF(AND('Mapa final'!$Y$41="Alta",'Mapa final'!$AA$41="Leve"),CONCATENATE("R4C",'Mapa final'!$O$41),"")</f>
        <v/>
      </c>
      <c r="O19" s="69" t="str">
        <f>IF(AND('Mapa final'!$Y$42="Alta",'Mapa final'!$AA$42="Leve"),CONCATENATE("R4C",'Mapa final'!$O$42),"")</f>
        <v/>
      </c>
      <c r="P19" s="67" t="str">
        <f>IF(AND('Mapa final'!$Y$37="Alta",'Mapa final'!$AA$37="Menor"),CONCATENATE("R4C",'Mapa final'!$O$37),"")</f>
        <v/>
      </c>
      <c r="Q19" s="68" t="str">
        <f>IF(AND('Mapa final'!$Y$38="Alta",'Mapa final'!$AA$38="Menor"),CONCATENATE("R4C",'Mapa final'!$O$38),"")</f>
        <v/>
      </c>
      <c r="R19" s="68" t="str">
        <f>IF(AND('Mapa final'!$Y$39="Alta",'Mapa final'!$AA$39="Menor"),CONCATENATE("R4C",'Mapa final'!$O$39),"")</f>
        <v/>
      </c>
      <c r="S19" s="68" t="str">
        <f>IF(AND('Mapa final'!$Y$40="Alta",'Mapa final'!$AA$40="Menor"),CONCATENATE("R4C",'Mapa final'!$O$40),"")</f>
        <v/>
      </c>
      <c r="T19" s="68" t="str">
        <f>IF(AND('Mapa final'!$Y$41="Alta",'Mapa final'!$AA$41="Menor"),CONCATENATE("R4C",'Mapa final'!$O$41),"")</f>
        <v/>
      </c>
      <c r="U19" s="69" t="str">
        <f>IF(AND('Mapa final'!$Y$42="Alta",'Mapa final'!$AA$42="Menor"),CONCATENATE("R4C",'Mapa final'!$O$42),"")</f>
        <v/>
      </c>
      <c r="V19" s="52" t="str">
        <f>IF(AND('Mapa final'!$Y$37="Alta",'Mapa final'!$AA$37="Moderado"),CONCATENATE("R4C",'Mapa final'!$O$37),"")</f>
        <v/>
      </c>
      <c r="W19" s="53" t="str">
        <f>IF(AND('Mapa final'!$Y$38="Alta",'Mapa final'!$AA$38="Moderado"),CONCATENATE("R4C",'Mapa final'!$O$38),"")</f>
        <v/>
      </c>
      <c r="X19" s="53" t="str">
        <f>IF(AND('Mapa final'!$Y$39="Alta",'Mapa final'!$AA$39="Moderado"),CONCATENATE("R4C",'Mapa final'!$O$39),"")</f>
        <v/>
      </c>
      <c r="Y19" s="53" t="str">
        <f>IF(AND('Mapa final'!$Y$40="Alta",'Mapa final'!$AA$40="Moderado"),CONCATENATE("R4C",'Mapa final'!$O$40),"")</f>
        <v/>
      </c>
      <c r="Z19" s="53" t="str">
        <f>IF(AND('Mapa final'!$Y$41="Alta",'Mapa final'!$AA$41="Moderado"),CONCATENATE("R4C",'Mapa final'!$O$41),"")</f>
        <v/>
      </c>
      <c r="AA19" s="54" t="str">
        <f>IF(AND('Mapa final'!$Y$42="Alta",'Mapa final'!$AA$42="Moderado"),CONCATENATE("R4C",'Mapa final'!$O$42),"")</f>
        <v/>
      </c>
      <c r="AB19" s="52" t="str">
        <f>IF(AND('Mapa final'!$Y$37="Alta",'Mapa final'!$AA$37="Mayor"),CONCATENATE("R4C",'Mapa final'!$O$37),"")</f>
        <v/>
      </c>
      <c r="AC19" s="53" t="str">
        <f>IF(AND('Mapa final'!$Y$38="Alta",'Mapa final'!$AA$38="Mayor"),CONCATENATE("R4C",'Mapa final'!$O$38),"")</f>
        <v/>
      </c>
      <c r="AD19" s="53" t="str">
        <f>IF(AND('Mapa final'!$Y$39="Alta",'Mapa final'!$AA$39="Mayor"),CONCATENATE("R4C",'Mapa final'!$O$39),"")</f>
        <v/>
      </c>
      <c r="AE19" s="53" t="str">
        <f>IF(AND('Mapa final'!$Y$40="Alta",'Mapa final'!$AA$40="Mayor"),CONCATENATE("R4C",'Mapa final'!$O$40),"")</f>
        <v/>
      </c>
      <c r="AF19" s="53" t="str">
        <f>IF(AND('Mapa final'!$Y$41="Alta",'Mapa final'!$AA$41="Mayor"),CONCATENATE("R4C",'Mapa final'!$O$41),"")</f>
        <v/>
      </c>
      <c r="AG19" s="54" t="str">
        <f>IF(AND('Mapa final'!$Y$42="Alta",'Mapa final'!$AA$42="Mayor"),CONCATENATE("R4C",'Mapa final'!$O$42),"")</f>
        <v/>
      </c>
      <c r="AH19" s="55" t="str">
        <f>IF(AND('Mapa final'!$Y$37="Alta",'Mapa final'!$AA$37="Catastrófico"),CONCATENATE("R4C",'Mapa final'!$O$37),"")</f>
        <v/>
      </c>
      <c r="AI19" s="56" t="str">
        <f>IF(AND('Mapa final'!$Y$38="Alta",'Mapa final'!$AA$38="Catastrófico"),CONCATENATE("R4C",'Mapa final'!$O$38),"")</f>
        <v/>
      </c>
      <c r="AJ19" s="56" t="str">
        <f>IF(AND('Mapa final'!$Y$39="Alta",'Mapa final'!$AA$39="Catastrófico"),CONCATENATE("R4C",'Mapa final'!$O$39),"")</f>
        <v/>
      </c>
      <c r="AK19" s="56" t="str">
        <f>IF(AND('Mapa final'!$Y$40="Alta",'Mapa final'!$AA$40="Catastrófico"),CONCATENATE("R4C",'Mapa final'!$O$40),"")</f>
        <v/>
      </c>
      <c r="AL19" s="56" t="str">
        <f>IF(AND('Mapa final'!$Y$41="Alta",'Mapa final'!$AA$41="Catastrófico"),CONCATENATE("R4C",'Mapa final'!$O$41),"")</f>
        <v/>
      </c>
      <c r="AM19" s="57" t="str">
        <f>IF(AND('Mapa final'!$Y$42="Alta",'Mapa final'!$AA$42="Catastrófico"),CONCATENATE("R4C",'Mapa final'!$O$42),"")</f>
        <v/>
      </c>
      <c r="AN19" s="83"/>
      <c r="AO19" s="407"/>
      <c r="AP19" s="408"/>
      <c r="AQ19" s="408"/>
      <c r="AR19" s="408"/>
      <c r="AS19" s="408"/>
      <c r="AT19" s="40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56"/>
      <c r="C20" s="356"/>
      <c r="D20" s="357"/>
      <c r="E20" s="397"/>
      <c r="F20" s="398"/>
      <c r="G20" s="398"/>
      <c r="H20" s="398"/>
      <c r="I20" s="398"/>
      <c r="J20" s="67" t="str">
        <f>IF(AND('Mapa final'!$Y$43="Alta",'Mapa final'!$AA$43="Leve"),CONCATENATE("R5C",'Mapa final'!$O$43),"")</f>
        <v/>
      </c>
      <c r="K20" s="68" t="str">
        <f>IF(AND('Mapa final'!$Y$44="Alta",'Mapa final'!$AA$44="Leve"),CONCATENATE("R5C",'Mapa final'!$O$44),"")</f>
        <v/>
      </c>
      <c r="L20" s="68" t="str">
        <f>IF(AND('Mapa final'!$Y$45="Alta",'Mapa final'!$AA$45="Leve"),CONCATENATE("R5C",'Mapa final'!$O$45),"")</f>
        <v/>
      </c>
      <c r="M20" s="68" t="str">
        <f>IF(AND('Mapa final'!$Y$46="Alta",'Mapa final'!$AA$46="Leve"),CONCATENATE("R5C",'Mapa final'!$O$46),"")</f>
        <v/>
      </c>
      <c r="N20" s="68" t="str">
        <f>IF(AND('Mapa final'!$Y$47="Alta",'Mapa final'!$AA$47="Leve"),CONCATENATE("R5C",'Mapa final'!$O$47),"")</f>
        <v/>
      </c>
      <c r="O20" s="69" t="str">
        <f>IF(AND('Mapa final'!$Y$48="Alta",'Mapa final'!$AA$48="Leve"),CONCATENATE("R5C",'Mapa final'!$O$48),"")</f>
        <v/>
      </c>
      <c r="P20" s="67" t="str">
        <f>IF(AND('Mapa final'!$Y$43="Alta",'Mapa final'!$AA$43="Menor"),CONCATENATE("R5C",'Mapa final'!$O$43),"")</f>
        <v/>
      </c>
      <c r="Q20" s="68" t="str">
        <f>IF(AND('Mapa final'!$Y$44="Alta",'Mapa final'!$AA$44="Menor"),CONCATENATE("R5C",'Mapa final'!$O$44),"")</f>
        <v/>
      </c>
      <c r="R20" s="68" t="str">
        <f>IF(AND('Mapa final'!$Y$45="Alta",'Mapa final'!$AA$45="Menor"),CONCATENATE("R5C",'Mapa final'!$O$45),"")</f>
        <v/>
      </c>
      <c r="S20" s="68" t="str">
        <f>IF(AND('Mapa final'!$Y$46="Alta",'Mapa final'!$AA$46="Menor"),CONCATENATE("R5C",'Mapa final'!$O$46),"")</f>
        <v/>
      </c>
      <c r="T20" s="68" t="str">
        <f>IF(AND('Mapa final'!$Y$47="Alta",'Mapa final'!$AA$47="Menor"),CONCATENATE("R5C",'Mapa final'!$O$47),"")</f>
        <v/>
      </c>
      <c r="U20" s="69" t="str">
        <f>IF(AND('Mapa final'!$Y$48="Alta",'Mapa final'!$AA$48="Menor"),CONCATENATE("R5C",'Mapa final'!$O$48),"")</f>
        <v/>
      </c>
      <c r="V20" s="52" t="str">
        <f>IF(AND('Mapa final'!$Y$43="Alta",'Mapa final'!$AA$43="Moderado"),CONCATENATE("R5C",'Mapa final'!$O$43),"")</f>
        <v/>
      </c>
      <c r="W20" s="53" t="str">
        <f>IF(AND('Mapa final'!$Y$44="Alta",'Mapa final'!$AA$44="Moderado"),CONCATENATE("R5C",'Mapa final'!$O$44),"")</f>
        <v/>
      </c>
      <c r="X20" s="53" t="str">
        <f>IF(AND('Mapa final'!$Y$45="Alta",'Mapa final'!$AA$45="Moderado"),CONCATENATE("R5C",'Mapa final'!$O$45),"")</f>
        <v/>
      </c>
      <c r="Y20" s="53" t="str">
        <f>IF(AND('Mapa final'!$Y$46="Alta",'Mapa final'!$AA$46="Moderado"),CONCATENATE("R5C",'Mapa final'!$O$46),"")</f>
        <v/>
      </c>
      <c r="Z20" s="53" t="str">
        <f>IF(AND('Mapa final'!$Y$47="Alta",'Mapa final'!$AA$47="Moderado"),CONCATENATE("R5C",'Mapa final'!$O$47),"")</f>
        <v/>
      </c>
      <c r="AA20" s="54" t="str">
        <f>IF(AND('Mapa final'!$Y$48="Alta",'Mapa final'!$AA$48="Moderado"),CONCATENATE("R5C",'Mapa final'!$O$48),"")</f>
        <v/>
      </c>
      <c r="AB20" s="52" t="str">
        <f>IF(AND('Mapa final'!$Y$43="Alta",'Mapa final'!$AA$43="Mayor"),CONCATENATE("R5C",'Mapa final'!$O$43),"")</f>
        <v/>
      </c>
      <c r="AC20" s="53" t="str">
        <f>IF(AND('Mapa final'!$Y$44="Alta",'Mapa final'!$AA$44="Mayor"),CONCATENATE("R5C",'Mapa final'!$O$44),"")</f>
        <v/>
      </c>
      <c r="AD20" s="53" t="str">
        <f>IF(AND('Mapa final'!$Y$45="Alta",'Mapa final'!$AA$45="Mayor"),CONCATENATE("R5C",'Mapa final'!$O$45),"")</f>
        <v/>
      </c>
      <c r="AE20" s="53" t="str">
        <f>IF(AND('Mapa final'!$Y$46="Alta",'Mapa final'!$AA$46="Mayor"),CONCATENATE("R5C",'Mapa final'!$O$46),"")</f>
        <v/>
      </c>
      <c r="AF20" s="53" t="str">
        <f>IF(AND('Mapa final'!$Y$47="Alta",'Mapa final'!$AA$47="Mayor"),CONCATENATE("R5C",'Mapa final'!$O$47),"")</f>
        <v/>
      </c>
      <c r="AG20" s="54" t="str">
        <f>IF(AND('Mapa final'!$Y$48="Alta",'Mapa final'!$AA$48="Mayor"),CONCATENATE("R5C",'Mapa final'!$O$48),"")</f>
        <v/>
      </c>
      <c r="AH20" s="55" t="str">
        <f>IF(AND('Mapa final'!$Y$43="Alta",'Mapa final'!$AA$43="Catastrófico"),CONCATENATE("R5C",'Mapa final'!$O$43),"")</f>
        <v/>
      </c>
      <c r="AI20" s="56" t="str">
        <f>IF(AND('Mapa final'!$Y$44="Alta",'Mapa final'!$AA$44="Catastrófico"),CONCATENATE("R5C",'Mapa final'!$O$44),"")</f>
        <v/>
      </c>
      <c r="AJ20" s="56" t="str">
        <f>IF(AND('Mapa final'!$Y$45="Alta",'Mapa final'!$AA$45="Catastrófico"),CONCATENATE("R5C",'Mapa final'!$O$45),"")</f>
        <v/>
      </c>
      <c r="AK20" s="56" t="str">
        <f>IF(AND('Mapa final'!$Y$46="Alta",'Mapa final'!$AA$46="Catastrófico"),CONCATENATE("R5C",'Mapa final'!$O$46),"")</f>
        <v/>
      </c>
      <c r="AL20" s="56" t="str">
        <f>IF(AND('Mapa final'!$Y$47="Alta",'Mapa final'!$AA$47="Catastrófico"),CONCATENATE("R5C",'Mapa final'!$O$47),"")</f>
        <v/>
      </c>
      <c r="AM20" s="57" t="str">
        <f>IF(AND('Mapa final'!$Y$48="Alta",'Mapa final'!$AA$48="Catastrófico"),CONCATENATE("R5C",'Mapa final'!$O$48),"")</f>
        <v/>
      </c>
      <c r="AN20" s="83"/>
      <c r="AO20" s="407"/>
      <c r="AP20" s="408"/>
      <c r="AQ20" s="408"/>
      <c r="AR20" s="408"/>
      <c r="AS20" s="408"/>
      <c r="AT20" s="40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56"/>
      <c r="C21" s="356"/>
      <c r="D21" s="357"/>
      <c r="E21" s="397"/>
      <c r="F21" s="398"/>
      <c r="G21" s="398"/>
      <c r="H21" s="398"/>
      <c r="I21" s="398"/>
      <c r="J21" s="67" t="str">
        <f>IF(AND('Mapa final'!$Y$49="Alta",'Mapa final'!$AA$49="Leve"),CONCATENATE("R6C",'Mapa final'!$O$49),"")</f>
        <v/>
      </c>
      <c r="K21" s="68" t="str">
        <f>IF(AND('Mapa final'!$Y$50="Alta",'Mapa final'!$AA$50="Leve"),CONCATENATE("R6C",'Mapa final'!$O$50),"")</f>
        <v/>
      </c>
      <c r="L21" s="68" t="str">
        <f>IF(AND('Mapa final'!$Y$51="Alta",'Mapa final'!$AA$51="Leve"),CONCATENATE("R6C",'Mapa final'!$O$51),"")</f>
        <v/>
      </c>
      <c r="M21" s="68" t="str">
        <f>IF(AND('Mapa final'!$Y$52="Alta",'Mapa final'!$AA$52="Leve"),CONCATENATE("R6C",'Mapa final'!$O$52),"")</f>
        <v/>
      </c>
      <c r="N21" s="68" t="str">
        <f>IF(AND('Mapa final'!$Y$53="Alta",'Mapa final'!$AA$53="Leve"),CONCATENATE("R6C",'Mapa final'!$O$53),"")</f>
        <v/>
      </c>
      <c r="O21" s="69" t="str">
        <f>IF(AND('Mapa final'!$Y$54="Alta",'Mapa final'!$AA$54="Leve"),CONCATENATE("R6C",'Mapa final'!$O$54),"")</f>
        <v/>
      </c>
      <c r="P21" s="67" t="str">
        <f>IF(AND('Mapa final'!$Y$49="Alta",'Mapa final'!$AA$49="Menor"),CONCATENATE("R6C",'Mapa final'!$O$49),"")</f>
        <v/>
      </c>
      <c r="Q21" s="68" t="str">
        <f>IF(AND('Mapa final'!$Y$50="Alta",'Mapa final'!$AA$50="Menor"),CONCATENATE("R6C",'Mapa final'!$O$50),"")</f>
        <v/>
      </c>
      <c r="R21" s="68" t="str">
        <f>IF(AND('Mapa final'!$Y$51="Alta",'Mapa final'!$AA$51="Menor"),CONCATENATE("R6C",'Mapa final'!$O$51),"")</f>
        <v/>
      </c>
      <c r="S21" s="68" t="str">
        <f>IF(AND('Mapa final'!$Y$52="Alta",'Mapa final'!$AA$52="Menor"),CONCATENATE("R6C",'Mapa final'!$O$52),"")</f>
        <v/>
      </c>
      <c r="T21" s="68" t="str">
        <f>IF(AND('Mapa final'!$Y$53="Alta",'Mapa final'!$AA$53="Menor"),CONCATENATE("R6C",'Mapa final'!$O$53),"")</f>
        <v/>
      </c>
      <c r="U21" s="69" t="str">
        <f>IF(AND('Mapa final'!$Y$54="Alta",'Mapa final'!$AA$54="Menor"),CONCATENATE("R6C",'Mapa final'!$O$54),"")</f>
        <v/>
      </c>
      <c r="V21" s="52" t="str">
        <f>IF(AND('Mapa final'!$Y$49="Alta",'Mapa final'!$AA$49="Moderado"),CONCATENATE("R6C",'Mapa final'!$O$49),"")</f>
        <v/>
      </c>
      <c r="W21" s="53" t="str">
        <f>IF(AND('Mapa final'!$Y$50="Alta",'Mapa final'!$AA$50="Moderado"),CONCATENATE("R6C",'Mapa final'!$O$50),"")</f>
        <v/>
      </c>
      <c r="X21" s="53" t="str">
        <f>IF(AND('Mapa final'!$Y$51="Alta",'Mapa final'!$AA$51="Moderado"),CONCATENATE("R6C",'Mapa final'!$O$51),"")</f>
        <v/>
      </c>
      <c r="Y21" s="53" t="str">
        <f>IF(AND('Mapa final'!$Y$52="Alta",'Mapa final'!$AA$52="Moderado"),CONCATENATE("R6C",'Mapa final'!$O$52),"")</f>
        <v/>
      </c>
      <c r="Z21" s="53" t="str">
        <f>IF(AND('Mapa final'!$Y$53="Alta",'Mapa final'!$AA$53="Moderado"),CONCATENATE("R6C",'Mapa final'!$O$53),"")</f>
        <v/>
      </c>
      <c r="AA21" s="54" t="str">
        <f>IF(AND('Mapa final'!$Y$54="Alta",'Mapa final'!$AA$54="Moderado"),CONCATENATE("R6C",'Mapa final'!$O$54),"")</f>
        <v/>
      </c>
      <c r="AB21" s="52" t="str">
        <f>IF(AND('Mapa final'!$Y$49="Alta",'Mapa final'!$AA$49="Mayor"),CONCATENATE("R6C",'Mapa final'!$O$49),"")</f>
        <v/>
      </c>
      <c r="AC21" s="53" t="str">
        <f>IF(AND('Mapa final'!$Y$50="Alta",'Mapa final'!$AA$50="Mayor"),CONCATENATE("R6C",'Mapa final'!$O$50),"")</f>
        <v/>
      </c>
      <c r="AD21" s="53" t="str">
        <f>IF(AND('Mapa final'!$Y$51="Alta",'Mapa final'!$AA$51="Mayor"),CONCATENATE("R6C",'Mapa final'!$O$51),"")</f>
        <v/>
      </c>
      <c r="AE21" s="53" t="str">
        <f>IF(AND('Mapa final'!$Y$52="Alta",'Mapa final'!$AA$52="Mayor"),CONCATENATE("R6C",'Mapa final'!$O$52),"")</f>
        <v/>
      </c>
      <c r="AF21" s="53" t="str">
        <f>IF(AND('Mapa final'!$Y$53="Alta",'Mapa final'!$AA$53="Mayor"),CONCATENATE("R6C",'Mapa final'!$O$53),"")</f>
        <v/>
      </c>
      <c r="AG21" s="54" t="str">
        <f>IF(AND('Mapa final'!$Y$54="Alta",'Mapa final'!$AA$54="Mayor"),CONCATENATE("R6C",'Mapa final'!$O$54),"")</f>
        <v/>
      </c>
      <c r="AH21" s="55" t="str">
        <f>IF(AND('Mapa final'!$Y$49="Alta",'Mapa final'!$AA$49="Catastrófico"),CONCATENATE("R6C",'Mapa final'!$O$49),"")</f>
        <v/>
      </c>
      <c r="AI21" s="56" t="str">
        <f>IF(AND('Mapa final'!$Y$50="Alta",'Mapa final'!$AA$50="Catastrófico"),CONCATENATE("R6C",'Mapa final'!$O$50),"")</f>
        <v/>
      </c>
      <c r="AJ21" s="56" t="str">
        <f>IF(AND('Mapa final'!$Y$51="Alta",'Mapa final'!$AA$51="Catastrófico"),CONCATENATE("R6C",'Mapa final'!$O$51),"")</f>
        <v/>
      </c>
      <c r="AK21" s="56" t="str">
        <f>IF(AND('Mapa final'!$Y$52="Alta",'Mapa final'!$AA$52="Catastrófico"),CONCATENATE("R6C",'Mapa final'!$O$52),"")</f>
        <v/>
      </c>
      <c r="AL21" s="56" t="str">
        <f>IF(AND('Mapa final'!$Y$53="Alta",'Mapa final'!$AA$53="Catastrófico"),CONCATENATE("R6C",'Mapa final'!$O$53),"")</f>
        <v/>
      </c>
      <c r="AM21" s="57" t="str">
        <f>IF(AND('Mapa final'!$Y$54="Alta",'Mapa final'!$AA$54="Catastrófico"),CONCATENATE("R6C",'Mapa final'!$O$54),"")</f>
        <v/>
      </c>
      <c r="AN21" s="83"/>
      <c r="AO21" s="407"/>
      <c r="AP21" s="408"/>
      <c r="AQ21" s="408"/>
      <c r="AR21" s="408"/>
      <c r="AS21" s="408"/>
      <c r="AT21" s="40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56"/>
      <c r="C22" s="356"/>
      <c r="D22" s="357"/>
      <c r="E22" s="397"/>
      <c r="F22" s="398"/>
      <c r="G22" s="398"/>
      <c r="H22" s="398"/>
      <c r="I22" s="398"/>
      <c r="J22" s="67" t="str">
        <f>IF(AND('Mapa final'!$Y$55="Alta",'Mapa final'!$AA$55="Leve"),CONCATENATE("R7C",'Mapa final'!$O$55),"")</f>
        <v/>
      </c>
      <c r="K22" s="68" t="str">
        <f>IF(AND('Mapa final'!$Y$56="Alta",'Mapa final'!$AA$56="Leve"),CONCATENATE("R7C",'Mapa final'!$O$56),"")</f>
        <v/>
      </c>
      <c r="L22" s="68" t="str">
        <f>IF(AND('Mapa final'!$Y$57="Alta",'Mapa final'!$AA$57="Leve"),CONCATENATE("R7C",'Mapa final'!$O$57),"")</f>
        <v/>
      </c>
      <c r="M22" s="68" t="str">
        <f>IF(AND('Mapa final'!$Y$58="Alta",'Mapa final'!$AA$58="Leve"),CONCATENATE("R7C",'Mapa final'!$O$58),"")</f>
        <v/>
      </c>
      <c r="N22" s="68" t="str">
        <f>IF(AND('Mapa final'!$Y$59="Alta",'Mapa final'!$AA$59="Leve"),CONCATENATE("R7C",'Mapa final'!$O$59),"")</f>
        <v/>
      </c>
      <c r="O22" s="69" t="str">
        <f>IF(AND('Mapa final'!$Y$60="Alta",'Mapa final'!$AA$60="Leve"),CONCATENATE("R7C",'Mapa final'!$O$60),"")</f>
        <v/>
      </c>
      <c r="P22" s="67" t="str">
        <f>IF(AND('Mapa final'!$Y$55="Alta",'Mapa final'!$AA$55="Menor"),CONCATENATE("R7C",'Mapa final'!$O$55),"")</f>
        <v/>
      </c>
      <c r="Q22" s="68" t="str">
        <f>IF(AND('Mapa final'!$Y$56="Alta",'Mapa final'!$AA$56="Menor"),CONCATENATE("R7C",'Mapa final'!$O$56),"")</f>
        <v/>
      </c>
      <c r="R22" s="68" t="str">
        <f>IF(AND('Mapa final'!$Y$57="Alta",'Mapa final'!$AA$57="Menor"),CONCATENATE("R7C",'Mapa final'!$O$57),"")</f>
        <v/>
      </c>
      <c r="S22" s="68" t="str">
        <f>IF(AND('Mapa final'!$Y$58="Alta",'Mapa final'!$AA$58="Menor"),CONCATENATE("R7C",'Mapa final'!$O$58),"")</f>
        <v/>
      </c>
      <c r="T22" s="68" t="str">
        <f>IF(AND('Mapa final'!$Y$59="Alta",'Mapa final'!$AA$59="Menor"),CONCATENATE("R7C",'Mapa final'!$O$59),"")</f>
        <v/>
      </c>
      <c r="U22" s="69" t="str">
        <f>IF(AND('Mapa final'!$Y$60="Alta",'Mapa final'!$AA$60="Menor"),CONCATENATE("R7C",'Mapa final'!$O$60),"")</f>
        <v/>
      </c>
      <c r="V22" s="52" t="str">
        <f>IF(AND('Mapa final'!$Y$55="Alta",'Mapa final'!$AA$55="Moderado"),CONCATENATE("R7C",'Mapa final'!$O$55),"")</f>
        <v/>
      </c>
      <c r="W22" s="53" t="str">
        <f>IF(AND('Mapa final'!$Y$56="Alta",'Mapa final'!$AA$56="Moderado"),CONCATENATE("R7C",'Mapa final'!$O$56),"")</f>
        <v/>
      </c>
      <c r="X22" s="53" t="str">
        <f>IF(AND('Mapa final'!$Y$57="Alta",'Mapa final'!$AA$57="Moderado"),CONCATENATE("R7C",'Mapa final'!$O$57),"")</f>
        <v/>
      </c>
      <c r="Y22" s="53" t="str">
        <f>IF(AND('Mapa final'!$Y$58="Alta",'Mapa final'!$AA$58="Moderado"),CONCATENATE("R7C",'Mapa final'!$O$58),"")</f>
        <v/>
      </c>
      <c r="Z22" s="53" t="str">
        <f>IF(AND('Mapa final'!$Y$59="Alta",'Mapa final'!$AA$59="Moderado"),CONCATENATE("R7C",'Mapa final'!$O$59),"")</f>
        <v/>
      </c>
      <c r="AA22" s="54" t="str">
        <f>IF(AND('Mapa final'!$Y$60="Alta",'Mapa final'!$AA$60="Moderado"),CONCATENATE("R7C",'Mapa final'!$O$60),"")</f>
        <v/>
      </c>
      <c r="AB22" s="52" t="str">
        <f>IF(AND('Mapa final'!$Y$55="Alta",'Mapa final'!$AA$55="Mayor"),CONCATENATE("R7C",'Mapa final'!$O$55),"")</f>
        <v/>
      </c>
      <c r="AC22" s="53" t="str">
        <f>IF(AND('Mapa final'!$Y$56="Alta",'Mapa final'!$AA$56="Mayor"),CONCATENATE("R7C",'Mapa final'!$O$56),"")</f>
        <v/>
      </c>
      <c r="AD22" s="53" t="str">
        <f>IF(AND('Mapa final'!$Y$57="Alta",'Mapa final'!$AA$57="Mayor"),CONCATENATE("R7C",'Mapa final'!$O$57),"")</f>
        <v/>
      </c>
      <c r="AE22" s="53" t="str">
        <f>IF(AND('Mapa final'!$Y$58="Alta",'Mapa final'!$AA$58="Mayor"),CONCATENATE("R7C",'Mapa final'!$O$58),"")</f>
        <v/>
      </c>
      <c r="AF22" s="53" t="str">
        <f>IF(AND('Mapa final'!$Y$59="Alta",'Mapa final'!$AA$59="Mayor"),CONCATENATE("R7C",'Mapa final'!$O$59),"")</f>
        <v/>
      </c>
      <c r="AG22" s="54" t="str">
        <f>IF(AND('Mapa final'!$Y$60="Alta",'Mapa final'!$AA$60="Mayor"),CONCATENATE("R7C",'Mapa final'!$O$60),"")</f>
        <v/>
      </c>
      <c r="AH22" s="55" t="str">
        <f>IF(AND('Mapa final'!$Y$55="Alta",'Mapa final'!$AA$55="Catastrófico"),CONCATENATE("R7C",'Mapa final'!$O$55),"")</f>
        <v/>
      </c>
      <c r="AI22" s="56" t="str">
        <f>IF(AND('Mapa final'!$Y$56="Alta",'Mapa final'!$AA$56="Catastrófico"),CONCATENATE("R7C",'Mapa final'!$O$56),"")</f>
        <v/>
      </c>
      <c r="AJ22" s="56" t="str">
        <f>IF(AND('Mapa final'!$Y$57="Alta",'Mapa final'!$AA$57="Catastrófico"),CONCATENATE("R7C",'Mapa final'!$O$57),"")</f>
        <v/>
      </c>
      <c r="AK22" s="56" t="str">
        <f>IF(AND('Mapa final'!$Y$58="Alta",'Mapa final'!$AA$58="Catastrófico"),CONCATENATE("R7C",'Mapa final'!$O$58),"")</f>
        <v/>
      </c>
      <c r="AL22" s="56" t="str">
        <f>IF(AND('Mapa final'!$Y$59="Alta",'Mapa final'!$AA$59="Catastrófico"),CONCATENATE("R7C",'Mapa final'!$O$59),"")</f>
        <v/>
      </c>
      <c r="AM22" s="57" t="str">
        <f>IF(AND('Mapa final'!$Y$60="Alta",'Mapa final'!$AA$60="Catastrófico"),CONCATENATE("R7C",'Mapa final'!$O$60),"")</f>
        <v/>
      </c>
      <c r="AN22" s="83"/>
      <c r="AO22" s="407"/>
      <c r="AP22" s="408"/>
      <c r="AQ22" s="408"/>
      <c r="AR22" s="408"/>
      <c r="AS22" s="408"/>
      <c r="AT22" s="40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56"/>
      <c r="C23" s="356"/>
      <c r="D23" s="357"/>
      <c r="E23" s="397"/>
      <c r="F23" s="398"/>
      <c r="G23" s="398"/>
      <c r="H23" s="398"/>
      <c r="I23" s="398"/>
      <c r="J23" s="67" t="str">
        <f>IF(AND('Mapa final'!$Y$61="Alta",'Mapa final'!$AA$61="Leve"),CONCATENATE("R8C",'Mapa final'!$O$61),"")</f>
        <v/>
      </c>
      <c r="K23" s="68" t="str">
        <f>IF(AND('Mapa final'!$Y$62="Alta",'Mapa final'!$AA$62="Leve"),CONCATENATE("R8C",'Mapa final'!$O$62),"")</f>
        <v/>
      </c>
      <c r="L23" s="68" t="str">
        <f>IF(AND('Mapa final'!$Y$63="Alta",'Mapa final'!$AA$63="Leve"),CONCATENATE("R8C",'Mapa final'!$O$63),"")</f>
        <v/>
      </c>
      <c r="M23" s="68" t="str">
        <f>IF(AND('Mapa final'!$Y$64="Alta",'Mapa final'!$AA$64="Leve"),CONCATENATE("R8C",'Mapa final'!$O$64),"")</f>
        <v/>
      </c>
      <c r="N23" s="68" t="str">
        <f>IF(AND('Mapa final'!$Y$65="Alta",'Mapa final'!$AA$65="Leve"),CONCATENATE("R8C",'Mapa final'!$O$65),"")</f>
        <v/>
      </c>
      <c r="O23" s="69" t="str">
        <f>IF(AND('Mapa final'!$Y$66="Alta",'Mapa final'!$AA$66="Leve"),CONCATENATE("R8C",'Mapa final'!$O$66),"")</f>
        <v/>
      </c>
      <c r="P23" s="67" t="str">
        <f>IF(AND('Mapa final'!$Y$61="Alta",'Mapa final'!$AA$61="Menor"),CONCATENATE("R8C",'Mapa final'!$O$61),"")</f>
        <v/>
      </c>
      <c r="Q23" s="68" t="str">
        <f>IF(AND('Mapa final'!$Y$62="Alta",'Mapa final'!$AA$62="Menor"),CONCATENATE("R8C",'Mapa final'!$O$62),"")</f>
        <v/>
      </c>
      <c r="R23" s="68" t="str">
        <f>IF(AND('Mapa final'!$Y$63="Alta",'Mapa final'!$AA$63="Menor"),CONCATENATE("R8C",'Mapa final'!$O$63),"")</f>
        <v/>
      </c>
      <c r="S23" s="68" t="str">
        <f>IF(AND('Mapa final'!$Y$64="Alta",'Mapa final'!$AA$64="Menor"),CONCATENATE("R8C",'Mapa final'!$O$64),"")</f>
        <v/>
      </c>
      <c r="T23" s="68" t="str">
        <f>IF(AND('Mapa final'!$Y$65="Alta",'Mapa final'!$AA$65="Menor"),CONCATENATE("R8C",'Mapa final'!$O$65),"")</f>
        <v/>
      </c>
      <c r="U23" s="69" t="str">
        <f>IF(AND('Mapa final'!$Y$66="Alta",'Mapa final'!$AA$66="Menor"),CONCATENATE("R8C",'Mapa final'!$O$66),"")</f>
        <v/>
      </c>
      <c r="V23" s="52" t="str">
        <f>IF(AND('Mapa final'!$Y$61="Alta",'Mapa final'!$AA$61="Moderado"),CONCATENATE("R8C",'Mapa final'!$O$61),"")</f>
        <v/>
      </c>
      <c r="W23" s="53" t="str">
        <f>IF(AND('Mapa final'!$Y$62="Alta",'Mapa final'!$AA$62="Moderado"),CONCATENATE("R8C",'Mapa final'!$O$62),"")</f>
        <v/>
      </c>
      <c r="X23" s="53" t="str">
        <f>IF(AND('Mapa final'!$Y$63="Alta",'Mapa final'!$AA$63="Moderado"),CONCATENATE("R8C",'Mapa final'!$O$63),"")</f>
        <v/>
      </c>
      <c r="Y23" s="53" t="str">
        <f>IF(AND('Mapa final'!$Y$64="Alta",'Mapa final'!$AA$64="Moderado"),CONCATENATE("R8C",'Mapa final'!$O$64),"")</f>
        <v/>
      </c>
      <c r="Z23" s="53" t="str">
        <f>IF(AND('Mapa final'!$Y$65="Alta",'Mapa final'!$AA$65="Moderado"),CONCATENATE("R8C",'Mapa final'!$O$65),"")</f>
        <v/>
      </c>
      <c r="AA23" s="54" t="str">
        <f>IF(AND('Mapa final'!$Y$66="Alta",'Mapa final'!$AA$66="Moderado"),CONCATENATE("R8C",'Mapa final'!$O$66),"")</f>
        <v/>
      </c>
      <c r="AB23" s="52" t="str">
        <f>IF(AND('Mapa final'!$Y$61="Alta",'Mapa final'!$AA$61="Mayor"),CONCATENATE("R8C",'Mapa final'!$O$61),"")</f>
        <v/>
      </c>
      <c r="AC23" s="53" t="str">
        <f>IF(AND('Mapa final'!$Y$62="Alta",'Mapa final'!$AA$62="Mayor"),CONCATENATE("R8C",'Mapa final'!$O$62),"")</f>
        <v/>
      </c>
      <c r="AD23" s="53" t="str">
        <f>IF(AND('Mapa final'!$Y$63="Alta",'Mapa final'!$AA$63="Mayor"),CONCATENATE("R8C",'Mapa final'!$O$63),"")</f>
        <v/>
      </c>
      <c r="AE23" s="53" t="str">
        <f>IF(AND('Mapa final'!$Y$64="Alta",'Mapa final'!$AA$64="Mayor"),CONCATENATE("R8C",'Mapa final'!$O$64),"")</f>
        <v/>
      </c>
      <c r="AF23" s="53" t="str">
        <f>IF(AND('Mapa final'!$Y$65="Alta",'Mapa final'!$AA$65="Mayor"),CONCATENATE("R8C",'Mapa final'!$O$65),"")</f>
        <v/>
      </c>
      <c r="AG23" s="54" t="str">
        <f>IF(AND('Mapa final'!$Y$66="Alta",'Mapa final'!$AA$66="Mayor"),CONCATENATE("R8C",'Mapa final'!$O$66),"")</f>
        <v/>
      </c>
      <c r="AH23" s="55" t="str">
        <f>IF(AND('Mapa final'!$Y$61="Alta",'Mapa final'!$AA$61="Catastrófico"),CONCATENATE("R8C",'Mapa final'!$O$61),"")</f>
        <v/>
      </c>
      <c r="AI23" s="56" t="str">
        <f>IF(AND('Mapa final'!$Y$62="Alta",'Mapa final'!$AA$62="Catastrófico"),CONCATENATE("R8C",'Mapa final'!$O$62),"")</f>
        <v/>
      </c>
      <c r="AJ23" s="56" t="str">
        <f>IF(AND('Mapa final'!$Y$63="Alta",'Mapa final'!$AA$63="Catastrófico"),CONCATENATE("R8C",'Mapa final'!$O$63),"")</f>
        <v/>
      </c>
      <c r="AK23" s="56" t="str">
        <f>IF(AND('Mapa final'!$Y$64="Alta",'Mapa final'!$AA$64="Catastrófico"),CONCATENATE("R8C",'Mapa final'!$O$64),"")</f>
        <v/>
      </c>
      <c r="AL23" s="56" t="str">
        <f>IF(AND('Mapa final'!$Y$65="Alta",'Mapa final'!$AA$65="Catastrófico"),CONCATENATE("R8C",'Mapa final'!$O$65),"")</f>
        <v/>
      </c>
      <c r="AM23" s="57" t="str">
        <f>IF(AND('Mapa final'!$Y$66="Alta",'Mapa final'!$AA$66="Catastrófico"),CONCATENATE("R8C",'Mapa final'!$O$66),"")</f>
        <v/>
      </c>
      <c r="AN23" s="83"/>
      <c r="AO23" s="407"/>
      <c r="AP23" s="408"/>
      <c r="AQ23" s="408"/>
      <c r="AR23" s="408"/>
      <c r="AS23" s="408"/>
      <c r="AT23" s="40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56"/>
      <c r="C24" s="356"/>
      <c r="D24" s="357"/>
      <c r="E24" s="397"/>
      <c r="F24" s="398"/>
      <c r="G24" s="398"/>
      <c r="H24" s="398"/>
      <c r="I24" s="398"/>
      <c r="J24" s="67" t="str">
        <f>IF(AND('Mapa final'!$Y$67="Alta",'Mapa final'!$AA$67="Leve"),CONCATENATE("R9C",'Mapa final'!$O$67),"")</f>
        <v/>
      </c>
      <c r="K24" s="68" t="str">
        <f>IF(AND('Mapa final'!$Y$68="Alta",'Mapa final'!$AA$68="Leve"),CONCATENATE("R9C",'Mapa final'!$O$68),"")</f>
        <v/>
      </c>
      <c r="L24" s="68" t="str">
        <f>IF(AND('Mapa final'!$Y$69="Alta",'Mapa final'!$AA$69="Leve"),CONCATENATE("R9C",'Mapa final'!$O$69),"")</f>
        <v/>
      </c>
      <c r="M24" s="68" t="str">
        <f>IF(AND('Mapa final'!$Y$70="Alta",'Mapa final'!$AA$70="Leve"),CONCATENATE("R9C",'Mapa final'!$O$70),"")</f>
        <v/>
      </c>
      <c r="N24" s="68" t="str">
        <f>IF(AND('Mapa final'!$Y$71="Alta",'Mapa final'!$AA$71="Leve"),CONCATENATE("R9C",'Mapa final'!$O$71),"")</f>
        <v/>
      </c>
      <c r="O24" s="69" t="str">
        <f>IF(AND('Mapa final'!$Y$72="Alta",'Mapa final'!$AA$72="Leve"),CONCATENATE("R9C",'Mapa final'!$O$72),"")</f>
        <v/>
      </c>
      <c r="P24" s="67" t="str">
        <f>IF(AND('Mapa final'!$Y$67="Alta",'Mapa final'!$AA$67="Menor"),CONCATENATE("R9C",'Mapa final'!$O$67),"")</f>
        <v/>
      </c>
      <c r="Q24" s="68" t="str">
        <f>IF(AND('Mapa final'!$Y$68="Alta",'Mapa final'!$AA$68="Menor"),CONCATENATE("R9C",'Mapa final'!$O$68),"")</f>
        <v/>
      </c>
      <c r="R24" s="68" t="str">
        <f>IF(AND('Mapa final'!$Y$69="Alta",'Mapa final'!$AA$69="Menor"),CONCATENATE("R9C",'Mapa final'!$O$69),"")</f>
        <v/>
      </c>
      <c r="S24" s="68" t="str">
        <f>IF(AND('Mapa final'!$Y$70="Alta",'Mapa final'!$AA$70="Menor"),CONCATENATE("R9C",'Mapa final'!$O$70),"")</f>
        <v/>
      </c>
      <c r="T24" s="68" t="str">
        <f>IF(AND('Mapa final'!$Y$71="Alta",'Mapa final'!$AA$71="Menor"),CONCATENATE("R9C",'Mapa final'!$O$71),"")</f>
        <v/>
      </c>
      <c r="U24" s="69" t="str">
        <f>IF(AND('Mapa final'!$Y$72="Alta",'Mapa final'!$AA$72="Menor"),CONCATENATE("R9C",'Mapa final'!$O$72),"")</f>
        <v/>
      </c>
      <c r="V24" s="52" t="str">
        <f>IF(AND('Mapa final'!$Y$67="Alta",'Mapa final'!$AA$67="Moderado"),CONCATENATE("R9C",'Mapa final'!$O$67),"")</f>
        <v/>
      </c>
      <c r="W24" s="53" t="str">
        <f>IF(AND('Mapa final'!$Y$68="Alta",'Mapa final'!$AA$68="Moderado"),CONCATENATE("R9C",'Mapa final'!$O$68),"")</f>
        <v/>
      </c>
      <c r="X24" s="53" t="str">
        <f>IF(AND('Mapa final'!$Y$69="Alta",'Mapa final'!$AA$69="Moderado"),CONCATENATE("R9C",'Mapa final'!$O$69),"")</f>
        <v/>
      </c>
      <c r="Y24" s="53" t="str">
        <f>IF(AND('Mapa final'!$Y$70="Alta",'Mapa final'!$AA$70="Moderado"),CONCATENATE("R9C",'Mapa final'!$O$70),"")</f>
        <v/>
      </c>
      <c r="Z24" s="53" t="str">
        <f>IF(AND('Mapa final'!$Y$71="Alta",'Mapa final'!$AA$71="Moderado"),CONCATENATE("R9C",'Mapa final'!$O$71),"")</f>
        <v/>
      </c>
      <c r="AA24" s="54" t="str">
        <f>IF(AND('Mapa final'!$Y$72="Alta",'Mapa final'!$AA$72="Moderado"),CONCATENATE("R9C",'Mapa final'!$O$72),"")</f>
        <v/>
      </c>
      <c r="AB24" s="52" t="str">
        <f>IF(AND('Mapa final'!$Y$67="Alta",'Mapa final'!$AA$67="Mayor"),CONCATENATE("R9C",'Mapa final'!$O$67),"")</f>
        <v/>
      </c>
      <c r="AC24" s="53" t="str">
        <f>IF(AND('Mapa final'!$Y$68="Alta",'Mapa final'!$AA$68="Mayor"),CONCATENATE("R9C",'Mapa final'!$O$68),"")</f>
        <v/>
      </c>
      <c r="AD24" s="53" t="str">
        <f>IF(AND('Mapa final'!$Y$69="Alta",'Mapa final'!$AA$69="Mayor"),CONCATENATE("R9C",'Mapa final'!$O$69),"")</f>
        <v/>
      </c>
      <c r="AE24" s="53" t="str">
        <f>IF(AND('Mapa final'!$Y$70="Alta",'Mapa final'!$AA$70="Mayor"),CONCATENATE("R9C",'Mapa final'!$O$70),"")</f>
        <v/>
      </c>
      <c r="AF24" s="53" t="str">
        <f>IF(AND('Mapa final'!$Y$71="Alta",'Mapa final'!$AA$71="Mayor"),CONCATENATE("R9C",'Mapa final'!$O$71),"")</f>
        <v/>
      </c>
      <c r="AG24" s="54" t="str">
        <f>IF(AND('Mapa final'!$Y$72="Alta",'Mapa final'!$AA$72="Mayor"),CONCATENATE("R9C",'Mapa final'!$O$72),"")</f>
        <v/>
      </c>
      <c r="AH24" s="55" t="str">
        <f>IF(AND('Mapa final'!$Y$67="Alta",'Mapa final'!$AA$67="Catastrófico"),CONCATENATE("R9C",'Mapa final'!$O$67),"")</f>
        <v/>
      </c>
      <c r="AI24" s="56" t="str">
        <f>IF(AND('Mapa final'!$Y$68="Alta",'Mapa final'!$AA$68="Catastrófico"),CONCATENATE("R9C",'Mapa final'!$O$68),"")</f>
        <v/>
      </c>
      <c r="AJ24" s="56" t="str">
        <f>IF(AND('Mapa final'!$Y$69="Alta",'Mapa final'!$AA$69="Catastrófico"),CONCATENATE("R9C",'Mapa final'!$O$69),"")</f>
        <v/>
      </c>
      <c r="AK24" s="56" t="str">
        <f>IF(AND('Mapa final'!$Y$70="Alta",'Mapa final'!$AA$70="Catastrófico"),CONCATENATE("R9C",'Mapa final'!$O$70),"")</f>
        <v/>
      </c>
      <c r="AL24" s="56" t="str">
        <f>IF(AND('Mapa final'!$Y$71="Alta",'Mapa final'!$AA$71="Catastrófico"),CONCATENATE("R9C",'Mapa final'!$O$71),"")</f>
        <v/>
      </c>
      <c r="AM24" s="57" t="str">
        <f>IF(AND('Mapa final'!$Y$72="Alta",'Mapa final'!$AA$72="Catastrófico"),CONCATENATE("R9C",'Mapa final'!$O$72),"")</f>
        <v/>
      </c>
      <c r="AN24" s="83"/>
      <c r="AO24" s="407"/>
      <c r="AP24" s="408"/>
      <c r="AQ24" s="408"/>
      <c r="AR24" s="408"/>
      <c r="AS24" s="408"/>
      <c r="AT24" s="40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56"/>
      <c r="C25" s="356"/>
      <c r="D25" s="357"/>
      <c r="E25" s="400"/>
      <c r="F25" s="401"/>
      <c r="G25" s="401"/>
      <c r="H25" s="401"/>
      <c r="I25" s="401"/>
      <c r="J25" s="70" t="str">
        <f>IF(AND('Mapa final'!$Y$73="Alta",'Mapa final'!$AA$73="Leve"),CONCATENATE("R10C",'Mapa final'!$O$73),"")</f>
        <v/>
      </c>
      <c r="K25" s="71" t="str">
        <f>IF(AND('Mapa final'!$Y$74="Alta",'Mapa final'!$AA$74="Leve"),CONCATENATE("R10C",'Mapa final'!$O$74),"")</f>
        <v/>
      </c>
      <c r="L25" s="71" t="str">
        <f>IF(AND('Mapa final'!$Y$75="Alta",'Mapa final'!$AA$75="Leve"),CONCATENATE("R10C",'Mapa final'!$O$75),"")</f>
        <v/>
      </c>
      <c r="M25" s="71" t="str">
        <f>IF(AND('Mapa final'!$Y$76="Alta",'Mapa final'!$AA$76="Leve"),CONCATENATE("R10C",'Mapa final'!$O$76),"")</f>
        <v/>
      </c>
      <c r="N25" s="71" t="str">
        <f>IF(AND('Mapa final'!$Y$77="Alta",'Mapa final'!$AA$77="Leve"),CONCATENATE("R10C",'Mapa final'!$O$77),"")</f>
        <v/>
      </c>
      <c r="O25" s="72" t="str">
        <f>IF(AND('Mapa final'!$Y$78="Alta",'Mapa final'!$AA$78="Leve"),CONCATENATE("R10C",'Mapa final'!$O$78),"")</f>
        <v/>
      </c>
      <c r="P25" s="70" t="str">
        <f>IF(AND('Mapa final'!$Y$73="Alta",'Mapa final'!$AA$73="Menor"),CONCATENATE("R10C",'Mapa final'!$O$73),"")</f>
        <v/>
      </c>
      <c r="Q25" s="71" t="str">
        <f>IF(AND('Mapa final'!$Y$74="Alta",'Mapa final'!$AA$74="Menor"),CONCATENATE("R10C",'Mapa final'!$O$74),"")</f>
        <v/>
      </c>
      <c r="R25" s="71" t="str">
        <f>IF(AND('Mapa final'!$Y$75="Alta",'Mapa final'!$AA$75="Menor"),CONCATENATE("R10C",'Mapa final'!$O$75),"")</f>
        <v/>
      </c>
      <c r="S25" s="71" t="str">
        <f>IF(AND('Mapa final'!$Y$76="Alta",'Mapa final'!$AA$76="Menor"),CONCATENATE("R10C",'Mapa final'!$O$76),"")</f>
        <v/>
      </c>
      <c r="T25" s="71" t="str">
        <f>IF(AND('Mapa final'!$Y$77="Alta",'Mapa final'!$AA$77="Menor"),CONCATENATE("R10C",'Mapa final'!$O$77),"")</f>
        <v/>
      </c>
      <c r="U25" s="72" t="str">
        <f>IF(AND('Mapa final'!$Y$78="Alta",'Mapa final'!$AA$78="Menor"),CONCATENATE("R10C",'Mapa final'!$O$78),"")</f>
        <v/>
      </c>
      <c r="V25" s="58" t="str">
        <f>IF(AND('Mapa final'!$Y$73="Alta",'Mapa final'!$AA$73="Moderado"),CONCATENATE("R10C",'Mapa final'!$O$73),"")</f>
        <v/>
      </c>
      <c r="W25" s="59" t="str">
        <f>IF(AND('Mapa final'!$Y$74="Alta",'Mapa final'!$AA$74="Moderado"),CONCATENATE("R10C",'Mapa final'!$O$74),"")</f>
        <v/>
      </c>
      <c r="X25" s="59" t="str">
        <f>IF(AND('Mapa final'!$Y$75="Alta",'Mapa final'!$AA$75="Moderado"),CONCATENATE("R10C",'Mapa final'!$O$75),"")</f>
        <v/>
      </c>
      <c r="Y25" s="59" t="str">
        <f>IF(AND('Mapa final'!$Y$76="Alta",'Mapa final'!$AA$76="Moderado"),CONCATENATE("R10C",'Mapa final'!$O$76),"")</f>
        <v/>
      </c>
      <c r="Z25" s="59" t="str">
        <f>IF(AND('Mapa final'!$Y$77="Alta",'Mapa final'!$AA$77="Moderado"),CONCATENATE("R10C",'Mapa final'!$O$77),"")</f>
        <v/>
      </c>
      <c r="AA25" s="60" t="str">
        <f>IF(AND('Mapa final'!$Y$78="Alta",'Mapa final'!$AA$78="Moderado"),CONCATENATE("R10C",'Mapa final'!$O$78),"")</f>
        <v/>
      </c>
      <c r="AB25" s="58" t="str">
        <f>IF(AND('Mapa final'!$Y$73="Alta",'Mapa final'!$AA$73="Mayor"),CONCATENATE("R10C",'Mapa final'!$O$73),"")</f>
        <v/>
      </c>
      <c r="AC25" s="59" t="str">
        <f>IF(AND('Mapa final'!$Y$74="Alta",'Mapa final'!$AA$74="Mayor"),CONCATENATE("R10C",'Mapa final'!$O$74),"")</f>
        <v/>
      </c>
      <c r="AD25" s="59" t="str">
        <f>IF(AND('Mapa final'!$Y$75="Alta",'Mapa final'!$AA$75="Mayor"),CONCATENATE("R10C",'Mapa final'!$O$75),"")</f>
        <v/>
      </c>
      <c r="AE25" s="59" t="str">
        <f>IF(AND('Mapa final'!$Y$76="Alta",'Mapa final'!$AA$76="Mayor"),CONCATENATE("R10C",'Mapa final'!$O$76),"")</f>
        <v/>
      </c>
      <c r="AF25" s="59" t="str">
        <f>IF(AND('Mapa final'!$Y$77="Alta",'Mapa final'!$AA$77="Mayor"),CONCATENATE("R10C",'Mapa final'!$O$77),"")</f>
        <v/>
      </c>
      <c r="AG25" s="60" t="str">
        <f>IF(AND('Mapa final'!$Y$78="Alta",'Mapa final'!$AA$78="Mayor"),CONCATENATE("R10C",'Mapa final'!$O$78),"")</f>
        <v/>
      </c>
      <c r="AH25" s="61" t="str">
        <f>IF(AND('Mapa final'!$Y$73="Alta",'Mapa final'!$AA$73="Catastrófico"),CONCATENATE("R10C",'Mapa final'!$O$73),"")</f>
        <v/>
      </c>
      <c r="AI25" s="62" t="str">
        <f>IF(AND('Mapa final'!$Y$74="Alta",'Mapa final'!$AA$74="Catastrófico"),CONCATENATE("R10C",'Mapa final'!$O$74),"")</f>
        <v/>
      </c>
      <c r="AJ25" s="62" t="str">
        <f>IF(AND('Mapa final'!$Y$75="Alta",'Mapa final'!$AA$75="Catastrófico"),CONCATENATE("R10C",'Mapa final'!$O$75),"")</f>
        <v/>
      </c>
      <c r="AK25" s="62" t="str">
        <f>IF(AND('Mapa final'!$Y$76="Alta",'Mapa final'!$AA$76="Catastrófico"),CONCATENATE("R10C",'Mapa final'!$O$76),"")</f>
        <v/>
      </c>
      <c r="AL25" s="62" t="str">
        <f>IF(AND('Mapa final'!$Y$77="Alta",'Mapa final'!$AA$77="Catastrófico"),CONCATENATE("R10C",'Mapa final'!$O$77),"")</f>
        <v/>
      </c>
      <c r="AM25" s="63" t="str">
        <f>IF(AND('Mapa final'!$Y$78="Alta",'Mapa final'!$AA$78="Catastrófico"),CONCATENATE("R10C",'Mapa final'!$O$78),"")</f>
        <v/>
      </c>
      <c r="AN25" s="83"/>
      <c r="AO25" s="410"/>
      <c r="AP25" s="411"/>
      <c r="AQ25" s="411"/>
      <c r="AR25" s="411"/>
      <c r="AS25" s="411"/>
      <c r="AT25" s="41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56"/>
      <c r="C26" s="356"/>
      <c r="D26" s="357"/>
      <c r="E26" s="394" t="s">
        <v>96</v>
      </c>
      <c r="F26" s="395"/>
      <c r="G26" s="395"/>
      <c r="H26" s="395"/>
      <c r="I26" s="396"/>
      <c r="J26" s="64" t="str">
        <f>IF(AND('Mapa final'!$Y$25="Media",'Mapa final'!$AA$25="Leve"),CONCATENATE("R1C",'Mapa final'!$O$25),"")</f>
        <v/>
      </c>
      <c r="K26" s="65" t="str">
        <f>IF(AND('Mapa final'!$Y$26="Media",'Mapa final'!$AA$26="Leve"),CONCATENATE("R1C",'Mapa final'!$O$26),"")</f>
        <v/>
      </c>
      <c r="L26" s="65" t="str">
        <f>IF(AND('Mapa final'!$Y$27="Media",'Mapa final'!$AA$27="Leve"),CONCATENATE("R1C",'Mapa final'!$O$27),"")</f>
        <v/>
      </c>
      <c r="M26" s="65" t="e">
        <f>IF(AND('Mapa final'!#REF!="Media",'Mapa final'!#REF!="Leve"),CONCATENATE("R1C",'Mapa final'!#REF!),"")</f>
        <v>#REF!</v>
      </c>
      <c r="N26" s="65" t="e">
        <f>IF(AND('Mapa final'!#REF!="Media",'Mapa final'!#REF!="Leve"),CONCATENATE("R1C",'Mapa final'!#REF!),"")</f>
        <v>#REF!</v>
      </c>
      <c r="O26" s="66" t="e">
        <f>IF(AND('Mapa final'!#REF!="Media",'Mapa final'!#REF!="Leve"),CONCATENATE("R1C",'Mapa final'!#REF!),"")</f>
        <v>#REF!</v>
      </c>
      <c r="P26" s="64" t="str">
        <f>IF(AND('Mapa final'!$Y$25="Media",'Mapa final'!$AA$25="Menor"),CONCATENATE("R1C",'Mapa final'!$O$25),"")</f>
        <v/>
      </c>
      <c r="Q26" s="65" t="str">
        <f>IF(AND('Mapa final'!$Y$26="Media",'Mapa final'!$AA$26="Menor"),CONCATENATE("R1C",'Mapa final'!$O$26),"")</f>
        <v/>
      </c>
      <c r="R26" s="65" t="str">
        <f>IF(AND('Mapa final'!$Y$27="Media",'Mapa final'!$AA$27="Menor"),CONCATENATE("R1C",'Mapa final'!$O$27),"")</f>
        <v/>
      </c>
      <c r="S26" s="65" t="e">
        <f>IF(AND('Mapa final'!#REF!="Media",'Mapa final'!#REF!="Menor"),CONCATENATE("R1C",'Mapa final'!#REF!),"")</f>
        <v>#REF!</v>
      </c>
      <c r="T26" s="65" t="e">
        <f>IF(AND('Mapa final'!#REF!="Media",'Mapa final'!#REF!="Menor"),CONCATENATE("R1C",'Mapa final'!#REF!),"")</f>
        <v>#REF!</v>
      </c>
      <c r="U26" s="66" t="e">
        <f>IF(AND('Mapa final'!#REF!="Media",'Mapa final'!#REF!="Menor"),CONCATENATE("R1C",'Mapa final'!#REF!),"")</f>
        <v>#REF!</v>
      </c>
      <c r="V26" s="64" t="str">
        <f>IF(AND('Mapa final'!$Y$25="Media",'Mapa final'!$AA$25="Moderado"),CONCATENATE("R1C",'Mapa final'!$O$25),"")</f>
        <v/>
      </c>
      <c r="W26" s="65" t="str">
        <f>IF(AND('Mapa final'!$Y$26="Media",'Mapa final'!$AA$26="Moderado"),CONCATENATE("R1C",'Mapa final'!$O$26),"")</f>
        <v/>
      </c>
      <c r="X26" s="65" t="str">
        <f>IF(AND('Mapa final'!$Y$27="Media",'Mapa final'!$AA$27="Moderado"),CONCATENATE("R1C",'Mapa final'!$O$27),"")</f>
        <v/>
      </c>
      <c r="Y26" s="65" t="e">
        <f>IF(AND('Mapa final'!#REF!="Media",'Mapa final'!#REF!="Moderado"),CONCATENATE("R1C",'Mapa final'!#REF!),"")</f>
        <v>#REF!</v>
      </c>
      <c r="Z26" s="65" t="e">
        <f>IF(AND('Mapa final'!#REF!="Media",'Mapa final'!#REF!="Moderado"),CONCATENATE("R1C",'Mapa final'!#REF!),"")</f>
        <v>#REF!</v>
      </c>
      <c r="AA26" s="66" t="e">
        <f>IF(AND('Mapa final'!#REF!="Media",'Mapa final'!#REF!="Moderado"),CONCATENATE("R1C",'Mapa final'!#REF!),"")</f>
        <v>#REF!</v>
      </c>
      <c r="AB26" s="46" t="str">
        <f>IF(AND('Mapa final'!$Y$25="Media",'Mapa final'!$AA$25="Mayor"),CONCATENATE("R1C",'Mapa final'!$O$25),"")</f>
        <v/>
      </c>
      <c r="AC26" s="47" t="str">
        <f>IF(AND('Mapa final'!$Y$26="Media",'Mapa final'!$AA$26="Mayor"),CONCATENATE("R1C",'Mapa final'!$O$26),"")</f>
        <v/>
      </c>
      <c r="AD26" s="47" t="str">
        <f>IF(AND('Mapa final'!$Y$27="Media",'Mapa final'!$AA$27="Mayor"),CONCATENATE("R1C",'Mapa final'!$O$27),"")</f>
        <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final'!$Y$25="Media",'Mapa final'!$AA$25="Catastrófico"),CONCATENATE("R1C",'Mapa final'!$O$25),"")</f>
        <v/>
      </c>
      <c r="AI26" s="50" t="str">
        <f>IF(AND('Mapa final'!$Y$26="Media",'Mapa final'!$AA$26="Catastrófico"),CONCATENATE("R1C",'Mapa final'!$O$26),"")</f>
        <v/>
      </c>
      <c r="AJ26" s="50" t="str">
        <f>IF(AND('Mapa final'!$Y$27="Media",'Mapa final'!$AA$27="Catastrófico"),CONCATENATE("R1C",'Mapa final'!$O$27),"")</f>
        <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3"/>
      <c r="AO26" s="434" t="s">
        <v>97</v>
      </c>
      <c r="AP26" s="435"/>
      <c r="AQ26" s="435"/>
      <c r="AR26" s="435"/>
      <c r="AS26" s="435"/>
      <c r="AT26" s="43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56"/>
      <c r="C27" s="356"/>
      <c r="D27" s="357"/>
      <c r="E27" s="413"/>
      <c r="F27" s="398"/>
      <c r="G27" s="398"/>
      <c r="H27" s="398"/>
      <c r="I27" s="399"/>
      <c r="J27" s="67" t="str">
        <f>IF(AND('Mapa final'!$Y$28="Media",'Mapa final'!$AA$28="Leve"),CONCATENATE("R2C",'Mapa final'!$O$28),"")</f>
        <v/>
      </c>
      <c r="K27" s="68" t="str">
        <f>IF(AND('Mapa final'!$Y$29="Media",'Mapa final'!$AA$29="Leve"),CONCATENATE("R2C",'Mapa final'!$O$29),"")</f>
        <v/>
      </c>
      <c r="L27" s="68" t="str">
        <f>IF(AND('Mapa final'!$Y$30="Media",'Mapa final'!$AA$30="Leve"),CONCATENATE("R2C",'Mapa final'!$O$30),"")</f>
        <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final'!$Y$28="Media",'Mapa final'!$AA$28="Menor"),CONCATENATE("R2C",'Mapa final'!$O$28),"")</f>
        <v/>
      </c>
      <c r="Q27" s="68" t="str">
        <f>IF(AND('Mapa final'!$Y$29="Media",'Mapa final'!$AA$29="Menor"),CONCATENATE("R2C",'Mapa final'!$O$29),"")</f>
        <v/>
      </c>
      <c r="R27" s="68" t="str">
        <f>IF(AND('Mapa final'!$Y$30="Media",'Mapa final'!$AA$30="Menor"),CONCATENATE("R2C",'Mapa final'!$O$30),"")</f>
        <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final'!$Y$28="Media",'Mapa final'!$AA$28="Moderado"),CONCATENATE("R2C",'Mapa final'!$O$28),"")</f>
        <v/>
      </c>
      <c r="W27" s="68" t="str">
        <f>IF(AND('Mapa final'!$Y$29="Media",'Mapa final'!$AA$29="Moderado"),CONCATENATE("R2C",'Mapa final'!$O$29),"")</f>
        <v/>
      </c>
      <c r="X27" s="68" t="str">
        <f>IF(AND('Mapa final'!$Y$30="Media",'Mapa final'!$AA$30="Moderado"),CONCATENATE("R2C",'Mapa final'!$O$30),"")</f>
        <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final'!$Y$28="Media",'Mapa final'!$AA$28="Mayor"),CONCATENATE("R2C",'Mapa final'!$O$28),"")</f>
        <v/>
      </c>
      <c r="AC27" s="53" t="str">
        <f>IF(AND('Mapa final'!$Y$29="Media",'Mapa final'!$AA$29="Mayor"),CONCATENATE("R2C",'Mapa final'!$O$29),"")</f>
        <v/>
      </c>
      <c r="AD27" s="53" t="str">
        <f>IF(AND('Mapa final'!$Y$30="Media",'Mapa final'!$AA$30="Mayor"),CONCATENATE("R2C",'Mapa final'!$O$30),"")</f>
        <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final'!$Y$28="Media",'Mapa final'!$AA$28="Catastrófico"),CONCATENATE("R2C",'Mapa final'!$O$28),"")</f>
        <v/>
      </c>
      <c r="AI27" s="56" t="str">
        <f>IF(AND('Mapa final'!$Y$29="Media",'Mapa final'!$AA$29="Catastrófico"),CONCATENATE("R2C",'Mapa final'!$O$29),"")</f>
        <v/>
      </c>
      <c r="AJ27" s="56" t="str">
        <f>IF(AND('Mapa final'!$Y$30="Media",'Mapa final'!$AA$30="Catastrófico"),CONCATENATE("R2C",'Mapa final'!$O$30),"")</f>
        <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37"/>
      <c r="AP27" s="438"/>
      <c r="AQ27" s="438"/>
      <c r="AR27" s="438"/>
      <c r="AS27" s="438"/>
      <c r="AT27" s="43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56"/>
      <c r="C28" s="356"/>
      <c r="D28" s="357"/>
      <c r="E28" s="397"/>
      <c r="F28" s="398"/>
      <c r="G28" s="398"/>
      <c r="H28" s="398"/>
      <c r="I28" s="399"/>
      <c r="J28" s="67" t="str">
        <f>IF(AND('Mapa final'!$Y$31="Media",'Mapa final'!$AA$31="Leve"),CONCATENATE("R3C",'Mapa final'!$O$31),"")</f>
        <v/>
      </c>
      <c r="K28" s="68" t="str">
        <f>IF(AND('Mapa final'!$Y$32="Media",'Mapa final'!$AA$32="Leve"),CONCATENATE("R3C",'Mapa final'!$O$32),"")</f>
        <v/>
      </c>
      <c r="L28" s="68" t="str">
        <f>IF(AND('Mapa final'!$Y$33="Media",'Mapa final'!$AA$33="Leve"),CONCATENATE("R3C",'Mapa final'!$O$33),"")</f>
        <v/>
      </c>
      <c r="M28" s="68" t="str">
        <f>IF(AND('Mapa final'!$Y$34="Media",'Mapa final'!$AA$34="Leve"),CONCATENATE("R3C",'Mapa final'!$O$34),"")</f>
        <v/>
      </c>
      <c r="N28" s="68" t="str">
        <f>IF(AND('Mapa final'!$Y$35="Media",'Mapa final'!$AA$35="Leve"),CONCATENATE("R3C",'Mapa final'!$O$35),"")</f>
        <v/>
      </c>
      <c r="O28" s="69" t="str">
        <f>IF(AND('Mapa final'!$Y$36="Media",'Mapa final'!$AA$36="Leve"),CONCATENATE("R3C",'Mapa final'!$O$36),"")</f>
        <v/>
      </c>
      <c r="P28" s="67" t="str">
        <f>IF(AND('Mapa final'!$Y$31="Media",'Mapa final'!$AA$31="Menor"),CONCATENATE("R3C",'Mapa final'!$O$31),"")</f>
        <v/>
      </c>
      <c r="Q28" s="68" t="str">
        <f>IF(AND('Mapa final'!$Y$32="Media",'Mapa final'!$AA$32="Menor"),CONCATENATE("R3C",'Mapa final'!$O$32),"")</f>
        <v/>
      </c>
      <c r="R28" s="68" t="str">
        <f>IF(AND('Mapa final'!$Y$33="Media",'Mapa final'!$AA$33="Menor"),CONCATENATE("R3C",'Mapa final'!$O$33),"")</f>
        <v/>
      </c>
      <c r="S28" s="68" t="str">
        <f>IF(AND('Mapa final'!$Y$34="Media",'Mapa final'!$AA$34="Menor"),CONCATENATE("R3C",'Mapa final'!$O$34),"")</f>
        <v/>
      </c>
      <c r="T28" s="68" t="str">
        <f>IF(AND('Mapa final'!$Y$35="Media",'Mapa final'!$AA$35="Menor"),CONCATENATE("R3C",'Mapa final'!$O$35),"")</f>
        <v/>
      </c>
      <c r="U28" s="69" t="str">
        <f>IF(AND('Mapa final'!$Y$36="Media",'Mapa final'!$AA$36="Menor"),CONCATENATE("R3C",'Mapa final'!$O$36),"")</f>
        <v/>
      </c>
      <c r="V28" s="67" t="str">
        <f>IF(AND('Mapa final'!$Y$31="Media",'Mapa final'!$AA$31="Moderado"),CONCATENATE("R3C",'Mapa final'!$O$31),"")</f>
        <v>R3C1</v>
      </c>
      <c r="W28" s="68" t="str">
        <f>IF(AND('Mapa final'!$Y$32="Media",'Mapa final'!$AA$32="Moderado"),CONCATENATE("R3C",'Mapa final'!$O$32),"")</f>
        <v/>
      </c>
      <c r="X28" s="68" t="str">
        <f>IF(AND('Mapa final'!$Y$33="Media",'Mapa final'!$AA$33="Moderado"),CONCATENATE("R3C",'Mapa final'!$O$33),"")</f>
        <v/>
      </c>
      <c r="Y28" s="68" t="str">
        <f>IF(AND('Mapa final'!$Y$34="Media",'Mapa final'!$AA$34="Moderado"),CONCATENATE("R3C",'Mapa final'!$O$34),"")</f>
        <v/>
      </c>
      <c r="Z28" s="68" t="str">
        <f>IF(AND('Mapa final'!$Y$35="Media",'Mapa final'!$AA$35="Moderado"),CONCATENATE("R3C",'Mapa final'!$O$35),"")</f>
        <v/>
      </c>
      <c r="AA28" s="69" t="str">
        <f>IF(AND('Mapa final'!$Y$36="Media",'Mapa final'!$AA$36="Moderado"),CONCATENATE("R3C",'Mapa final'!$O$36),"")</f>
        <v/>
      </c>
      <c r="AB28" s="52" t="str">
        <f>IF(AND('Mapa final'!$Y$31="Media",'Mapa final'!$AA$31="Mayor"),CONCATENATE("R3C",'Mapa final'!$O$31),"")</f>
        <v/>
      </c>
      <c r="AC28" s="53" t="str">
        <f>IF(AND('Mapa final'!$Y$32="Media",'Mapa final'!$AA$32="Mayor"),CONCATENATE("R3C",'Mapa final'!$O$32),"")</f>
        <v/>
      </c>
      <c r="AD28" s="53" t="str">
        <f>IF(AND('Mapa final'!$Y$33="Media",'Mapa final'!$AA$33="Mayor"),CONCATENATE("R3C",'Mapa final'!$O$33),"")</f>
        <v/>
      </c>
      <c r="AE28" s="53" t="str">
        <f>IF(AND('Mapa final'!$Y$34="Media",'Mapa final'!$AA$34="Mayor"),CONCATENATE("R3C",'Mapa final'!$O$34),"")</f>
        <v/>
      </c>
      <c r="AF28" s="53" t="str">
        <f>IF(AND('Mapa final'!$Y$35="Media",'Mapa final'!$AA$35="Mayor"),CONCATENATE("R3C",'Mapa final'!$O$35),"")</f>
        <v/>
      </c>
      <c r="AG28" s="54" t="str">
        <f>IF(AND('Mapa final'!$Y$36="Media",'Mapa final'!$AA$36="Mayor"),CONCATENATE("R3C",'Mapa final'!$O$36),"")</f>
        <v/>
      </c>
      <c r="AH28" s="55" t="str">
        <f>IF(AND('Mapa final'!$Y$31="Media",'Mapa final'!$AA$31="Catastrófico"),CONCATENATE("R3C",'Mapa final'!$O$31),"")</f>
        <v/>
      </c>
      <c r="AI28" s="56" t="str">
        <f>IF(AND('Mapa final'!$Y$32="Media",'Mapa final'!$AA$32="Catastrófico"),CONCATENATE("R3C",'Mapa final'!$O$32),"")</f>
        <v/>
      </c>
      <c r="AJ28" s="56" t="str">
        <f>IF(AND('Mapa final'!$Y$33="Media",'Mapa final'!$AA$33="Catastrófico"),CONCATENATE("R3C",'Mapa final'!$O$33),"")</f>
        <v/>
      </c>
      <c r="AK28" s="56" t="str">
        <f>IF(AND('Mapa final'!$Y$34="Media",'Mapa final'!$AA$34="Catastrófico"),CONCATENATE("R3C",'Mapa final'!$O$34),"")</f>
        <v/>
      </c>
      <c r="AL28" s="56" t="str">
        <f>IF(AND('Mapa final'!$Y$35="Media",'Mapa final'!$AA$35="Catastrófico"),CONCATENATE("R3C",'Mapa final'!$O$35),"")</f>
        <v/>
      </c>
      <c r="AM28" s="57" t="str">
        <f>IF(AND('Mapa final'!$Y$36="Media",'Mapa final'!$AA$36="Catastrófico"),CONCATENATE("R3C",'Mapa final'!$O$36),"")</f>
        <v/>
      </c>
      <c r="AN28" s="83"/>
      <c r="AO28" s="437"/>
      <c r="AP28" s="438"/>
      <c r="AQ28" s="438"/>
      <c r="AR28" s="438"/>
      <c r="AS28" s="438"/>
      <c r="AT28" s="43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56"/>
      <c r="C29" s="356"/>
      <c r="D29" s="357"/>
      <c r="E29" s="397"/>
      <c r="F29" s="398"/>
      <c r="G29" s="398"/>
      <c r="H29" s="398"/>
      <c r="I29" s="399"/>
      <c r="J29" s="67" t="str">
        <f>IF(AND('Mapa final'!$Y$37="Media",'Mapa final'!$AA$37="Leve"),CONCATENATE("R4C",'Mapa final'!$O$37),"")</f>
        <v/>
      </c>
      <c r="K29" s="68" t="str">
        <f>IF(AND('Mapa final'!$Y$38="Media",'Mapa final'!$AA$38="Leve"),CONCATENATE("R4C",'Mapa final'!$O$38),"")</f>
        <v/>
      </c>
      <c r="L29" s="68" t="str">
        <f>IF(AND('Mapa final'!$Y$39="Media",'Mapa final'!$AA$39="Leve"),CONCATENATE("R4C",'Mapa final'!$O$39),"")</f>
        <v/>
      </c>
      <c r="M29" s="68" t="str">
        <f>IF(AND('Mapa final'!$Y$40="Media",'Mapa final'!$AA$40="Leve"),CONCATENATE("R4C",'Mapa final'!$O$40),"")</f>
        <v/>
      </c>
      <c r="N29" s="68" t="str">
        <f>IF(AND('Mapa final'!$Y$41="Media",'Mapa final'!$AA$41="Leve"),CONCATENATE("R4C",'Mapa final'!$O$41),"")</f>
        <v/>
      </c>
      <c r="O29" s="69" t="str">
        <f>IF(AND('Mapa final'!$Y$42="Media",'Mapa final'!$AA$42="Leve"),CONCATENATE("R4C",'Mapa final'!$O$42),"")</f>
        <v/>
      </c>
      <c r="P29" s="67" t="str">
        <f>IF(AND('Mapa final'!$Y$37="Media",'Mapa final'!$AA$37="Menor"),CONCATENATE("R4C",'Mapa final'!$O$37),"")</f>
        <v/>
      </c>
      <c r="Q29" s="68" t="str">
        <f>IF(AND('Mapa final'!$Y$38="Media",'Mapa final'!$AA$38="Menor"),CONCATENATE("R4C",'Mapa final'!$O$38),"")</f>
        <v/>
      </c>
      <c r="R29" s="68" t="str">
        <f>IF(AND('Mapa final'!$Y$39="Media",'Mapa final'!$AA$39="Menor"),CONCATENATE("R4C",'Mapa final'!$O$39),"")</f>
        <v/>
      </c>
      <c r="S29" s="68" t="str">
        <f>IF(AND('Mapa final'!$Y$40="Media",'Mapa final'!$AA$40="Menor"),CONCATENATE("R4C",'Mapa final'!$O$40),"")</f>
        <v/>
      </c>
      <c r="T29" s="68" t="str">
        <f>IF(AND('Mapa final'!$Y$41="Media",'Mapa final'!$AA$41="Menor"),CONCATENATE("R4C",'Mapa final'!$O$41),"")</f>
        <v/>
      </c>
      <c r="U29" s="69" t="str">
        <f>IF(AND('Mapa final'!$Y$42="Media",'Mapa final'!$AA$42="Menor"),CONCATENATE("R4C",'Mapa final'!$O$42),"")</f>
        <v/>
      </c>
      <c r="V29" s="67" t="str">
        <f>IF(AND('Mapa final'!$Y$37="Media",'Mapa final'!$AA$37="Moderado"),CONCATENATE("R4C",'Mapa final'!$O$37),"")</f>
        <v/>
      </c>
      <c r="W29" s="68" t="str">
        <f>IF(AND('Mapa final'!$Y$38="Media",'Mapa final'!$AA$38="Moderado"),CONCATENATE("R4C",'Mapa final'!$O$38),"")</f>
        <v/>
      </c>
      <c r="X29" s="68" t="str">
        <f>IF(AND('Mapa final'!$Y$39="Media",'Mapa final'!$AA$39="Moderado"),CONCATENATE("R4C",'Mapa final'!$O$39),"")</f>
        <v/>
      </c>
      <c r="Y29" s="68" t="str">
        <f>IF(AND('Mapa final'!$Y$40="Media",'Mapa final'!$AA$40="Moderado"),CONCATENATE("R4C",'Mapa final'!$O$40),"")</f>
        <v/>
      </c>
      <c r="Z29" s="68" t="str">
        <f>IF(AND('Mapa final'!$Y$41="Media",'Mapa final'!$AA$41="Moderado"),CONCATENATE("R4C",'Mapa final'!$O$41),"")</f>
        <v/>
      </c>
      <c r="AA29" s="69" t="str">
        <f>IF(AND('Mapa final'!$Y$42="Media",'Mapa final'!$AA$42="Moderado"),CONCATENATE("R4C",'Mapa final'!$O$42),"")</f>
        <v/>
      </c>
      <c r="AB29" s="52" t="str">
        <f>IF(AND('Mapa final'!$Y$37="Media",'Mapa final'!$AA$37="Mayor"),CONCATENATE("R4C",'Mapa final'!$O$37),"")</f>
        <v/>
      </c>
      <c r="AC29" s="53" t="str">
        <f>IF(AND('Mapa final'!$Y$38="Media",'Mapa final'!$AA$38="Mayor"),CONCATENATE("R4C",'Mapa final'!$O$38),"")</f>
        <v/>
      </c>
      <c r="AD29" s="53" t="str">
        <f>IF(AND('Mapa final'!$Y$39="Media",'Mapa final'!$AA$39="Mayor"),CONCATENATE("R4C",'Mapa final'!$O$39),"")</f>
        <v/>
      </c>
      <c r="AE29" s="53" t="str">
        <f>IF(AND('Mapa final'!$Y$40="Media",'Mapa final'!$AA$40="Mayor"),CONCATENATE("R4C",'Mapa final'!$O$40),"")</f>
        <v/>
      </c>
      <c r="AF29" s="53" t="str">
        <f>IF(AND('Mapa final'!$Y$41="Media",'Mapa final'!$AA$41="Mayor"),CONCATENATE("R4C",'Mapa final'!$O$41),"")</f>
        <v/>
      </c>
      <c r="AG29" s="54" t="str">
        <f>IF(AND('Mapa final'!$Y$42="Media",'Mapa final'!$AA$42="Mayor"),CONCATENATE("R4C",'Mapa final'!$O$42),"")</f>
        <v/>
      </c>
      <c r="AH29" s="55" t="str">
        <f>IF(AND('Mapa final'!$Y$37="Media",'Mapa final'!$AA$37="Catastrófico"),CONCATENATE("R4C",'Mapa final'!$O$37),"")</f>
        <v/>
      </c>
      <c r="AI29" s="56" t="str">
        <f>IF(AND('Mapa final'!$Y$38="Media",'Mapa final'!$AA$38="Catastrófico"),CONCATENATE("R4C",'Mapa final'!$O$38),"")</f>
        <v/>
      </c>
      <c r="AJ29" s="56" t="str">
        <f>IF(AND('Mapa final'!$Y$39="Media",'Mapa final'!$AA$39="Catastrófico"),CONCATENATE("R4C",'Mapa final'!$O$39),"")</f>
        <v/>
      </c>
      <c r="AK29" s="56" t="str">
        <f>IF(AND('Mapa final'!$Y$40="Media",'Mapa final'!$AA$40="Catastrófico"),CONCATENATE("R4C",'Mapa final'!$O$40),"")</f>
        <v/>
      </c>
      <c r="AL29" s="56" t="str">
        <f>IF(AND('Mapa final'!$Y$41="Media",'Mapa final'!$AA$41="Catastrófico"),CONCATENATE("R4C",'Mapa final'!$O$41),"")</f>
        <v/>
      </c>
      <c r="AM29" s="57" t="str">
        <f>IF(AND('Mapa final'!$Y$42="Media",'Mapa final'!$AA$42="Catastrófico"),CONCATENATE("R4C",'Mapa final'!$O$42),"")</f>
        <v/>
      </c>
      <c r="AN29" s="83"/>
      <c r="AO29" s="437"/>
      <c r="AP29" s="438"/>
      <c r="AQ29" s="438"/>
      <c r="AR29" s="438"/>
      <c r="AS29" s="438"/>
      <c r="AT29" s="43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56"/>
      <c r="C30" s="356"/>
      <c r="D30" s="357"/>
      <c r="E30" s="397"/>
      <c r="F30" s="398"/>
      <c r="G30" s="398"/>
      <c r="H30" s="398"/>
      <c r="I30" s="399"/>
      <c r="J30" s="67" t="str">
        <f>IF(AND('Mapa final'!$Y$43="Media",'Mapa final'!$AA$43="Leve"),CONCATENATE("R5C",'Mapa final'!$O$43),"")</f>
        <v/>
      </c>
      <c r="K30" s="68" t="str">
        <f>IF(AND('Mapa final'!$Y$44="Media",'Mapa final'!$AA$44="Leve"),CONCATENATE("R5C",'Mapa final'!$O$44),"")</f>
        <v/>
      </c>
      <c r="L30" s="68" t="str">
        <f>IF(AND('Mapa final'!$Y$45="Media",'Mapa final'!$AA$45="Leve"),CONCATENATE("R5C",'Mapa final'!$O$45),"")</f>
        <v/>
      </c>
      <c r="M30" s="68" t="str">
        <f>IF(AND('Mapa final'!$Y$46="Media",'Mapa final'!$AA$46="Leve"),CONCATENATE("R5C",'Mapa final'!$O$46),"")</f>
        <v/>
      </c>
      <c r="N30" s="68" t="str">
        <f>IF(AND('Mapa final'!$Y$47="Media",'Mapa final'!$AA$47="Leve"),CONCATENATE("R5C",'Mapa final'!$O$47),"")</f>
        <v/>
      </c>
      <c r="O30" s="69" t="str">
        <f>IF(AND('Mapa final'!$Y$48="Media",'Mapa final'!$AA$48="Leve"),CONCATENATE("R5C",'Mapa final'!$O$48),"")</f>
        <v/>
      </c>
      <c r="P30" s="67" t="str">
        <f>IF(AND('Mapa final'!$Y$43="Media",'Mapa final'!$AA$43="Menor"),CONCATENATE("R5C",'Mapa final'!$O$43),"")</f>
        <v/>
      </c>
      <c r="Q30" s="68" t="str">
        <f>IF(AND('Mapa final'!$Y$44="Media",'Mapa final'!$AA$44="Menor"),CONCATENATE("R5C",'Mapa final'!$O$44),"")</f>
        <v/>
      </c>
      <c r="R30" s="68" t="str">
        <f>IF(AND('Mapa final'!$Y$45="Media",'Mapa final'!$AA$45="Menor"),CONCATENATE("R5C",'Mapa final'!$O$45),"")</f>
        <v/>
      </c>
      <c r="S30" s="68" t="str">
        <f>IF(AND('Mapa final'!$Y$46="Media",'Mapa final'!$AA$46="Menor"),CONCATENATE("R5C",'Mapa final'!$O$46),"")</f>
        <v/>
      </c>
      <c r="T30" s="68" t="str">
        <f>IF(AND('Mapa final'!$Y$47="Media",'Mapa final'!$AA$47="Menor"),CONCATENATE("R5C",'Mapa final'!$O$47),"")</f>
        <v/>
      </c>
      <c r="U30" s="69" t="str">
        <f>IF(AND('Mapa final'!$Y$48="Media",'Mapa final'!$AA$48="Menor"),CONCATENATE("R5C",'Mapa final'!$O$48),"")</f>
        <v/>
      </c>
      <c r="V30" s="67" t="str">
        <f>IF(AND('Mapa final'!$Y$43="Media",'Mapa final'!$AA$43="Moderado"),CONCATENATE("R5C",'Mapa final'!$O$43),"")</f>
        <v/>
      </c>
      <c r="W30" s="68" t="str">
        <f>IF(AND('Mapa final'!$Y$44="Media",'Mapa final'!$AA$44="Moderado"),CONCATENATE("R5C",'Mapa final'!$O$44),"")</f>
        <v/>
      </c>
      <c r="X30" s="68" t="str">
        <f>IF(AND('Mapa final'!$Y$45="Media",'Mapa final'!$AA$45="Moderado"),CONCATENATE("R5C",'Mapa final'!$O$45),"")</f>
        <v/>
      </c>
      <c r="Y30" s="68" t="str">
        <f>IF(AND('Mapa final'!$Y$46="Media",'Mapa final'!$AA$46="Moderado"),CONCATENATE("R5C",'Mapa final'!$O$46),"")</f>
        <v/>
      </c>
      <c r="Z30" s="68" t="str">
        <f>IF(AND('Mapa final'!$Y$47="Media",'Mapa final'!$AA$47="Moderado"),CONCATENATE("R5C",'Mapa final'!$O$47),"")</f>
        <v/>
      </c>
      <c r="AA30" s="69" t="str">
        <f>IF(AND('Mapa final'!$Y$48="Media",'Mapa final'!$AA$48="Moderado"),CONCATENATE("R5C",'Mapa final'!$O$48),"")</f>
        <v/>
      </c>
      <c r="AB30" s="52" t="str">
        <f>IF(AND('Mapa final'!$Y$43="Media",'Mapa final'!$AA$43="Mayor"),CONCATENATE("R5C",'Mapa final'!$O$43),"")</f>
        <v/>
      </c>
      <c r="AC30" s="53" t="str">
        <f>IF(AND('Mapa final'!$Y$44="Media",'Mapa final'!$AA$44="Mayor"),CONCATENATE("R5C",'Mapa final'!$O$44),"")</f>
        <v/>
      </c>
      <c r="AD30" s="53" t="str">
        <f>IF(AND('Mapa final'!$Y$45="Media",'Mapa final'!$AA$45="Mayor"),CONCATENATE("R5C",'Mapa final'!$O$45),"")</f>
        <v/>
      </c>
      <c r="AE30" s="53" t="str">
        <f>IF(AND('Mapa final'!$Y$46="Media",'Mapa final'!$AA$46="Mayor"),CONCATENATE("R5C",'Mapa final'!$O$46),"")</f>
        <v/>
      </c>
      <c r="AF30" s="53" t="str">
        <f>IF(AND('Mapa final'!$Y$47="Media",'Mapa final'!$AA$47="Mayor"),CONCATENATE("R5C",'Mapa final'!$O$47),"")</f>
        <v/>
      </c>
      <c r="AG30" s="54" t="str">
        <f>IF(AND('Mapa final'!$Y$48="Media",'Mapa final'!$AA$48="Mayor"),CONCATENATE("R5C",'Mapa final'!$O$48),"")</f>
        <v/>
      </c>
      <c r="AH30" s="55" t="str">
        <f>IF(AND('Mapa final'!$Y$43="Media",'Mapa final'!$AA$43="Catastrófico"),CONCATENATE("R5C",'Mapa final'!$O$43),"")</f>
        <v/>
      </c>
      <c r="AI30" s="56" t="str">
        <f>IF(AND('Mapa final'!$Y$44="Media",'Mapa final'!$AA$44="Catastrófico"),CONCATENATE("R5C",'Mapa final'!$O$44),"")</f>
        <v/>
      </c>
      <c r="AJ30" s="56" t="str">
        <f>IF(AND('Mapa final'!$Y$45="Media",'Mapa final'!$AA$45="Catastrófico"),CONCATENATE("R5C",'Mapa final'!$O$45),"")</f>
        <v/>
      </c>
      <c r="AK30" s="56" t="str">
        <f>IF(AND('Mapa final'!$Y$46="Media",'Mapa final'!$AA$46="Catastrófico"),CONCATENATE("R5C",'Mapa final'!$O$46),"")</f>
        <v/>
      </c>
      <c r="AL30" s="56" t="str">
        <f>IF(AND('Mapa final'!$Y$47="Media",'Mapa final'!$AA$47="Catastrófico"),CONCATENATE("R5C",'Mapa final'!$O$47),"")</f>
        <v/>
      </c>
      <c r="AM30" s="57" t="str">
        <f>IF(AND('Mapa final'!$Y$48="Media",'Mapa final'!$AA$48="Catastrófico"),CONCATENATE("R5C",'Mapa final'!$O$48),"")</f>
        <v/>
      </c>
      <c r="AN30" s="83"/>
      <c r="AO30" s="437"/>
      <c r="AP30" s="438"/>
      <c r="AQ30" s="438"/>
      <c r="AR30" s="438"/>
      <c r="AS30" s="438"/>
      <c r="AT30" s="43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56"/>
      <c r="C31" s="356"/>
      <c r="D31" s="357"/>
      <c r="E31" s="397"/>
      <c r="F31" s="398"/>
      <c r="G31" s="398"/>
      <c r="H31" s="398"/>
      <c r="I31" s="399"/>
      <c r="J31" s="67" t="str">
        <f>IF(AND('Mapa final'!$Y$49="Media",'Mapa final'!$AA$49="Leve"),CONCATENATE("R6C",'Mapa final'!$O$49),"")</f>
        <v/>
      </c>
      <c r="K31" s="68" t="str">
        <f>IF(AND('Mapa final'!$Y$50="Media",'Mapa final'!$AA$50="Leve"),CONCATENATE("R6C",'Mapa final'!$O$50),"")</f>
        <v/>
      </c>
      <c r="L31" s="68" t="str">
        <f>IF(AND('Mapa final'!$Y$51="Media",'Mapa final'!$AA$51="Leve"),CONCATENATE("R6C",'Mapa final'!$O$51),"")</f>
        <v/>
      </c>
      <c r="M31" s="68" t="str">
        <f>IF(AND('Mapa final'!$Y$52="Media",'Mapa final'!$AA$52="Leve"),CONCATENATE("R6C",'Mapa final'!$O$52),"")</f>
        <v/>
      </c>
      <c r="N31" s="68" t="str">
        <f>IF(AND('Mapa final'!$Y$53="Media",'Mapa final'!$AA$53="Leve"),CONCATENATE("R6C",'Mapa final'!$O$53),"")</f>
        <v/>
      </c>
      <c r="O31" s="69" t="str">
        <f>IF(AND('Mapa final'!$Y$54="Media",'Mapa final'!$AA$54="Leve"),CONCATENATE("R6C",'Mapa final'!$O$54),"")</f>
        <v/>
      </c>
      <c r="P31" s="67" t="str">
        <f>IF(AND('Mapa final'!$Y$49="Media",'Mapa final'!$AA$49="Menor"),CONCATENATE("R6C",'Mapa final'!$O$49),"")</f>
        <v/>
      </c>
      <c r="Q31" s="68" t="str">
        <f>IF(AND('Mapa final'!$Y$50="Media",'Mapa final'!$AA$50="Menor"),CONCATENATE("R6C",'Mapa final'!$O$50),"")</f>
        <v/>
      </c>
      <c r="R31" s="68" t="str">
        <f>IF(AND('Mapa final'!$Y$51="Media",'Mapa final'!$AA$51="Menor"),CONCATENATE("R6C",'Mapa final'!$O$51),"")</f>
        <v/>
      </c>
      <c r="S31" s="68" t="str">
        <f>IF(AND('Mapa final'!$Y$52="Media",'Mapa final'!$AA$52="Menor"),CONCATENATE("R6C",'Mapa final'!$O$52),"")</f>
        <v/>
      </c>
      <c r="T31" s="68" t="str">
        <f>IF(AND('Mapa final'!$Y$53="Media",'Mapa final'!$AA$53="Menor"),CONCATENATE("R6C",'Mapa final'!$O$53),"")</f>
        <v/>
      </c>
      <c r="U31" s="69" t="str">
        <f>IF(AND('Mapa final'!$Y$54="Media",'Mapa final'!$AA$54="Menor"),CONCATENATE("R6C",'Mapa final'!$O$54),"")</f>
        <v/>
      </c>
      <c r="V31" s="67" t="str">
        <f>IF(AND('Mapa final'!$Y$49="Media",'Mapa final'!$AA$49="Moderado"),CONCATENATE("R6C",'Mapa final'!$O$49),"")</f>
        <v/>
      </c>
      <c r="W31" s="68" t="str">
        <f>IF(AND('Mapa final'!$Y$50="Media",'Mapa final'!$AA$50="Moderado"),CONCATENATE("R6C",'Mapa final'!$O$50),"")</f>
        <v/>
      </c>
      <c r="X31" s="68" t="str">
        <f>IF(AND('Mapa final'!$Y$51="Media",'Mapa final'!$AA$51="Moderado"),CONCATENATE("R6C",'Mapa final'!$O$51),"")</f>
        <v/>
      </c>
      <c r="Y31" s="68" t="str">
        <f>IF(AND('Mapa final'!$Y$52="Media",'Mapa final'!$AA$52="Moderado"),CONCATENATE("R6C",'Mapa final'!$O$52),"")</f>
        <v/>
      </c>
      <c r="Z31" s="68" t="str">
        <f>IF(AND('Mapa final'!$Y$53="Media",'Mapa final'!$AA$53="Moderado"),CONCATENATE("R6C",'Mapa final'!$O$53),"")</f>
        <v/>
      </c>
      <c r="AA31" s="69" t="str">
        <f>IF(AND('Mapa final'!$Y$54="Media",'Mapa final'!$AA$54="Moderado"),CONCATENATE("R6C",'Mapa final'!$O$54),"")</f>
        <v/>
      </c>
      <c r="AB31" s="52" t="str">
        <f>IF(AND('Mapa final'!$Y$49="Media",'Mapa final'!$AA$49="Mayor"),CONCATENATE("R6C",'Mapa final'!$O$49),"")</f>
        <v/>
      </c>
      <c r="AC31" s="53" t="str">
        <f>IF(AND('Mapa final'!$Y$50="Media",'Mapa final'!$AA$50="Mayor"),CONCATENATE("R6C",'Mapa final'!$O$50),"")</f>
        <v/>
      </c>
      <c r="AD31" s="53" t="str">
        <f>IF(AND('Mapa final'!$Y$51="Media",'Mapa final'!$AA$51="Mayor"),CONCATENATE("R6C",'Mapa final'!$O$51),"")</f>
        <v/>
      </c>
      <c r="AE31" s="53" t="str">
        <f>IF(AND('Mapa final'!$Y$52="Media",'Mapa final'!$AA$52="Mayor"),CONCATENATE("R6C",'Mapa final'!$O$52),"")</f>
        <v/>
      </c>
      <c r="AF31" s="53" t="str">
        <f>IF(AND('Mapa final'!$Y$53="Media",'Mapa final'!$AA$53="Mayor"),CONCATENATE("R6C",'Mapa final'!$O$53),"")</f>
        <v/>
      </c>
      <c r="AG31" s="54" t="str">
        <f>IF(AND('Mapa final'!$Y$54="Media",'Mapa final'!$AA$54="Mayor"),CONCATENATE("R6C",'Mapa final'!$O$54),"")</f>
        <v/>
      </c>
      <c r="AH31" s="55" t="str">
        <f>IF(AND('Mapa final'!$Y$49="Media",'Mapa final'!$AA$49="Catastrófico"),CONCATENATE("R6C",'Mapa final'!$O$49),"")</f>
        <v/>
      </c>
      <c r="AI31" s="56" t="str">
        <f>IF(AND('Mapa final'!$Y$50="Media",'Mapa final'!$AA$50="Catastrófico"),CONCATENATE("R6C",'Mapa final'!$O$50),"")</f>
        <v/>
      </c>
      <c r="AJ31" s="56" t="str">
        <f>IF(AND('Mapa final'!$Y$51="Media",'Mapa final'!$AA$51="Catastrófico"),CONCATENATE("R6C",'Mapa final'!$O$51),"")</f>
        <v/>
      </c>
      <c r="AK31" s="56" t="str">
        <f>IF(AND('Mapa final'!$Y$52="Media",'Mapa final'!$AA$52="Catastrófico"),CONCATENATE("R6C",'Mapa final'!$O$52),"")</f>
        <v/>
      </c>
      <c r="AL31" s="56" t="str">
        <f>IF(AND('Mapa final'!$Y$53="Media",'Mapa final'!$AA$53="Catastrófico"),CONCATENATE("R6C",'Mapa final'!$O$53),"")</f>
        <v/>
      </c>
      <c r="AM31" s="57" t="str">
        <f>IF(AND('Mapa final'!$Y$54="Media",'Mapa final'!$AA$54="Catastrófico"),CONCATENATE("R6C",'Mapa final'!$O$54),"")</f>
        <v/>
      </c>
      <c r="AN31" s="83"/>
      <c r="AO31" s="437"/>
      <c r="AP31" s="438"/>
      <c r="AQ31" s="438"/>
      <c r="AR31" s="438"/>
      <c r="AS31" s="438"/>
      <c r="AT31" s="43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56"/>
      <c r="C32" s="356"/>
      <c r="D32" s="357"/>
      <c r="E32" s="397"/>
      <c r="F32" s="398"/>
      <c r="G32" s="398"/>
      <c r="H32" s="398"/>
      <c r="I32" s="399"/>
      <c r="J32" s="67" t="str">
        <f>IF(AND('Mapa final'!$Y$55="Media",'Mapa final'!$AA$55="Leve"),CONCATENATE("R7C",'Mapa final'!$O$55),"")</f>
        <v/>
      </c>
      <c r="K32" s="68" t="str">
        <f>IF(AND('Mapa final'!$Y$56="Media",'Mapa final'!$AA$56="Leve"),CONCATENATE("R7C",'Mapa final'!$O$56),"")</f>
        <v/>
      </c>
      <c r="L32" s="68" t="str">
        <f>IF(AND('Mapa final'!$Y$57="Media",'Mapa final'!$AA$57="Leve"),CONCATENATE("R7C",'Mapa final'!$O$57),"")</f>
        <v/>
      </c>
      <c r="M32" s="68" t="str">
        <f>IF(AND('Mapa final'!$Y$58="Media",'Mapa final'!$AA$58="Leve"),CONCATENATE("R7C",'Mapa final'!$O$58),"")</f>
        <v/>
      </c>
      <c r="N32" s="68" t="str">
        <f>IF(AND('Mapa final'!$Y$59="Media",'Mapa final'!$AA$59="Leve"),CONCATENATE("R7C",'Mapa final'!$O$59),"")</f>
        <v/>
      </c>
      <c r="O32" s="69" t="str">
        <f>IF(AND('Mapa final'!$Y$60="Media",'Mapa final'!$AA$60="Leve"),CONCATENATE("R7C",'Mapa final'!$O$60),"")</f>
        <v/>
      </c>
      <c r="P32" s="67" t="str">
        <f>IF(AND('Mapa final'!$Y$55="Media",'Mapa final'!$AA$55="Menor"),CONCATENATE("R7C",'Mapa final'!$O$55),"")</f>
        <v/>
      </c>
      <c r="Q32" s="68" t="str">
        <f>IF(AND('Mapa final'!$Y$56="Media",'Mapa final'!$AA$56="Menor"),CONCATENATE("R7C",'Mapa final'!$O$56),"")</f>
        <v/>
      </c>
      <c r="R32" s="68" t="str">
        <f>IF(AND('Mapa final'!$Y$57="Media",'Mapa final'!$AA$57="Menor"),CONCATENATE("R7C",'Mapa final'!$O$57),"")</f>
        <v/>
      </c>
      <c r="S32" s="68" t="str">
        <f>IF(AND('Mapa final'!$Y$58="Media",'Mapa final'!$AA$58="Menor"),CONCATENATE("R7C",'Mapa final'!$O$58),"")</f>
        <v/>
      </c>
      <c r="T32" s="68" t="str">
        <f>IF(AND('Mapa final'!$Y$59="Media",'Mapa final'!$AA$59="Menor"),CONCATENATE("R7C",'Mapa final'!$O$59),"")</f>
        <v/>
      </c>
      <c r="U32" s="69" t="str">
        <f>IF(AND('Mapa final'!$Y$60="Media",'Mapa final'!$AA$60="Menor"),CONCATENATE("R7C",'Mapa final'!$O$60),"")</f>
        <v/>
      </c>
      <c r="V32" s="67" t="str">
        <f>IF(AND('Mapa final'!$Y$55="Media",'Mapa final'!$AA$55="Moderado"),CONCATENATE("R7C",'Mapa final'!$O$55),"")</f>
        <v/>
      </c>
      <c r="W32" s="68" t="str">
        <f>IF(AND('Mapa final'!$Y$56="Media",'Mapa final'!$AA$56="Moderado"),CONCATENATE("R7C",'Mapa final'!$O$56),"")</f>
        <v/>
      </c>
      <c r="X32" s="68" t="str">
        <f>IF(AND('Mapa final'!$Y$57="Media",'Mapa final'!$AA$57="Moderado"),CONCATENATE("R7C",'Mapa final'!$O$57),"")</f>
        <v/>
      </c>
      <c r="Y32" s="68" t="str">
        <f>IF(AND('Mapa final'!$Y$58="Media",'Mapa final'!$AA$58="Moderado"),CONCATENATE("R7C",'Mapa final'!$O$58),"")</f>
        <v/>
      </c>
      <c r="Z32" s="68" t="str">
        <f>IF(AND('Mapa final'!$Y$59="Media",'Mapa final'!$AA$59="Moderado"),CONCATENATE("R7C",'Mapa final'!$O$59),"")</f>
        <v/>
      </c>
      <c r="AA32" s="69" t="str">
        <f>IF(AND('Mapa final'!$Y$60="Media",'Mapa final'!$AA$60="Moderado"),CONCATENATE("R7C",'Mapa final'!$O$60),"")</f>
        <v/>
      </c>
      <c r="AB32" s="52" t="str">
        <f>IF(AND('Mapa final'!$Y$55="Media",'Mapa final'!$AA$55="Mayor"),CONCATENATE("R7C",'Mapa final'!$O$55),"")</f>
        <v/>
      </c>
      <c r="AC32" s="53" t="str">
        <f>IF(AND('Mapa final'!$Y$56="Media",'Mapa final'!$AA$56="Mayor"),CONCATENATE("R7C",'Mapa final'!$O$56),"")</f>
        <v/>
      </c>
      <c r="AD32" s="53" t="str">
        <f>IF(AND('Mapa final'!$Y$57="Media",'Mapa final'!$AA$57="Mayor"),CONCATENATE("R7C",'Mapa final'!$O$57),"")</f>
        <v/>
      </c>
      <c r="AE32" s="53" t="str">
        <f>IF(AND('Mapa final'!$Y$58="Media",'Mapa final'!$AA$58="Mayor"),CONCATENATE("R7C",'Mapa final'!$O$58),"")</f>
        <v/>
      </c>
      <c r="AF32" s="53" t="str">
        <f>IF(AND('Mapa final'!$Y$59="Media",'Mapa final'!$AA$59="Mayor"),CONCATENATE("R7C",'Mapa final'!$O$59),"")</f>
        <v/>
      </c>
      <c r="AG32" s="54" t="str">
        <f>IF(AND('Mapa final'!$Y$60="Media",'Mapa final'!$AA$60="Mayor"),CONCATENATE("R7C",'Mapa final'!$O$60),"")</f>
        <v/>
      </c>
      <c r="AH32" s="55" t="str">
        <f>IF(AND('Mapa final'!$Y$55="Media",'Mapa final'!$AA$55="Catastrófico"),CONCATENATE("R7C",'Mapa final'!$O$55),"")</f>
        <v/>
      </c>
      <c r="AI32" s="56" t="str">
        <f>IF(AND('Mapa final'!$Y$56="Media",'Mapa final'!$AA$56="Catastrófico"),CONCATENATE("R7C",'Mapa final'!$O$56),"")</f>
        <v/>
      </c>
      <c r="AJ32" s="56" t="str">
        <f>IF(AND('Mapa final'!$Y$57="Media",'Mapa final'!$AA$57="Catastrófico"),CONCATENATE("R7C",'Mapa final'!$O$57),"")</f>
        <v/>
      </c>
      <c r="AK32" s="56" t="str">
        <f>IF(AND('Mapa final'!$Y$58="Media",'Mapa final'!$AA$58="Catastrófico"),CONCATENATE("R7C",'Mapa final'!$O$58),"")</f>
        <v/>
      </c>
      <c r="AL32" s="56" t="str">
        <f>IF(AND('Mapa final'!$Y$59="Media",'Mapa final'!$AA$59="Catastrófico"),CONCATENATE("R7C",'Mapa final'!$O$59),"")</f>
        <v/>
      </c>
      <c r="AM32" s="57" t="str">
        <f>IF(AND('Mapa final'!$Y$60="Media",'Mapa final'!$AA$60="Catastrófico"),CONCATENATE("R7C",'Mapa final'!$O$60),"")</f>
        <v/>
      </c>
      <c r="AN32" s="83"/>
      <c r="AO32" s="437"/>
      <c r="AP32" s="438"/>
      <c r="AQ32" s="438"/>
      <c r="AR32" s="438"/>
      <c r="AS32" s="438"/>
      <c r="AT32" s="43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56"/>
      <c r="C33" s="356"/>
      <c r="D33" s="357"/>
      <c r="E33" s="397"/>
      <c r="F33" s="398"/>
      <c r="G33" s="398"/>
      <c r="H33" s="398"/>
      <c r="I33" s="399"/>
      <c r="J33" s="67" t="str">
        <f>IF(AND('Mapa final'!$Y$61="Media",'Mapa final'!$AA$61="Leve"),CONCATENATE("R8C",'Mapa final'!$O$61),"")</f>
        <v/>
      </c>
      <c r="K33" s="68" t="str">
        <f>IF(AND('Mapa final'!$Y$62="Media",'Mapa final'!$AA$62="Leve"),CONCATENATE("R8C",'Mapa final'!$O$62),"")</f>
        <v/>
      </c>
      <c r="L33" s="68" t="str">
        <f>IF(AND('Mapa final'!$Y$63="Media",'Mapa final'!$AA$63="Leve"),CONCATENATE("R8C",'Mapa final'!$O$63),"")</f>
        <v/>
      </c>
      <c r="M33" s="68" t="str">
        <f>IF(AND('Mapa final'!$Y$64="Media",'Mapa final'!$AA$64="Leve"),CONCATENATE("R8C",'Mapa final'!$O$64),"")</f>
        <v/>
      </c>
      <c r="N33" s="68" t="str">
        <f>IF(AND('Mapa final'!$Y$65="Media",'Mapa final'!$AA$65="Leve"),CONCATENATE("R8C",'Mapa final'!$O$65),"")</f>
        <v/>
      </c>
      <c r="O33" s="69" t="str">
        <f>IF(AND('Mapa final'!$Y$66="Media",'Mapa final'!$AA$66="Leve"),CONCATENATE("R8C",'Mapa final'!$O$66),"")</f>
        <v/>
      </c>
      <c r="P33" s="67" t="str">
        <f>IF(AND('Mapa final'!$Y$61="Media",'Mapa final'!$AA$61="Menor"),CONCATENATE("R8C",'Mapa final'!$O$61),"")</f>
        <v/>
      </c>
      <c r="Q33" s="68" t="str">
        <f>IF(AND('Mapa final'!$Y$62="Media",'Mapa final'!$AA$62="Menor"),CONCATENATE("R8C",'Mapa final'!$O$62),"")</f>
        <v/>
      </c>
      <c r="R33" s="68" t="str">
        <f>IF(AND('Mapa final'!$Y$63="Media",'Mapa final'!$AA$63="Menor"),CONCATENATE("R8C",'Mapa final'!$O$63),"")</f>
        <v/>
      </c>
      <c r="S33" s="68" t="str">
        <f>IF(AND('Mapa final'!$Y$64="Media",'Mapa final'!$AA$64="Menor"),CONCATENATE("R8C",'Mapa final'!$O$64),"")</f>
        <v/>
      </c>
      <c r="T33" s="68" t="str">
        <f>IF(AND('Mapa final'!$Y$65="Media",'Mapa final'!$AA$65="Menor"),CONCATENATE("R8C",'Mapa final'!$O$65),"")</f>
        <v/>
      </c>
      <c r="U33" s="69" t="str">
        <f>IF(AND('Mapa final'!$Y$66="Media",'Mapa final'!$AA$66="Menor"),CONCATENATE("R8C",'Mapa final'!$O$66),"")</f>
        <v/>
      </c>
      <c r="V33" s="67" t="str">
        <f>IF(AND('Mapa final'!$Y$61="Media",'Mapa final'!$AA$61="Moderado"),CONCATENATE("R8C",'Mapa final'!$O$61),"")</f>
        <v/>
      </c>
      <c r="W33" s="68" t="str">
        <f>IF(AND('Mapa final'!$Y$62="Media",'Mapa final'!$AA$62="Moderado"),CONCATENATE("R8C",'Mapa final'!$O$62),"")</f>
        <v/>
      </c>
      <c r="X33" s="68" t="str">
        <f>IF(AND('Mapa final'!$Y$63="Media",'Mapa final'!$AA$63="Moderado"),CONCATENATE("R8C",'Mapa final'!$O$63),"")</f>
        <v/>
      </c>
      <c r="Y33" s="68" t="str">
        <f>IF(AND('Mapa final'!$Y$64="Media",'Mapa final'!$AA$64="Moderado"),CONCATENATE("R8C",'Mapa final'!$O$64),"")</f>
        <v/>
      </c>
      <c r="Z33" s="68" t="str">
        <f>IF(AND('Mapa final'!$Y$65="Media",'Mapa final'!$AA$65="Moderado"),CONCATENATE("R8C",'Mapa final'!$O$65),"")</f>
        <v/>
      </c>
      <c r="AA33" s="69" t="str">
        <f>IF(AND('Mapa final'!$Y$66="Media",'Mapa final'!$AA$66="Moderado"),CONCATENATE("R8C",'Mapa final'!$O$66),"")</f>
        <v/>
      </c>
      <c r="AB33" s="52" t="str">
        <f>IF(AND('Mapa final'!$Y$61="Media",'Mapa final'!$AA$61="Mayor"),CONCATENATE("R8C",'Mapa final'!$O$61),"")</f>
        <v/>
      </c>
      <c r="AC33" s="53" t="str">
        <f>IF(AND('Mapa final'!$Y$62="Media",'Mapa final'!$AA$62="Mayor"),CONCATENATE("R8C",'Mapa final'!$O$62),"")</f>
        <v/>
      </c>
      <c r="AD33" s="53" t="str">
        <f>IF(AND('Mapa final'!$Y$63="Media",'Mapa final'!$AA$63="Mayor"),CONCATENATE("R8C",'Mapa final'!$O$63),"")</f>
        <v/>
      </c>
      <c r="AE33" s="53" t="str">
        <f>IF(AND('Mapa final'!$Y$64="Media",'Mapa final'!$AA$64="Mayor"),CONCATENATE("R8C",'Mapa final'!$O$64),"")</f>
        <v/>
      </c>
      <c r="AF33" s="53" t="str">
        <f>IF(AND('Mapa final'!$Y$65="Media",'Mapa final'!$AA$65="Mayor"),CONCATENATE("R8C",'Mapa final'!$O$65),"")</f>
        <v/>
      </c>
      <c r="AG33" s="54" t="str">
        <f>IF(AND('Mapa final'!$Y$66="Media",'Mapa final'!$AA$66="Mayor"),CONCATENATE("R8C",'Mapa final'!$O$66),"")</f>
        <v/>
      </c>
      <c r="AH33" s="55" t="str">
        <f>IF(AND('Mapa final'!$Y$61="Media",'Mapa final'!$AA$61="Catastrófico"),CONCATENATE("R8C",'Mapa final'!$O$61),"")</f>
        <v/>
      </c>
      <c r="AI33" s="56" t="str">
        <f>IF(AND('Mapa final'!$Y$62="Media",'Mapa final'!$AA$62="Catastrófico"),CONCATENATE("R8C",'Mapa final'!$O$62),"")</f>
        <v/>
      </c>
      <c r="AJ33" s="56" t="str">
        <f>IF(AND('Mapa final'!$Y$63="Media",'Mapa final'!$AA$63="Catastrófico"),CONCATENATE("R8C",'Mapa final'!$O$63),"")</f>
        <v/>
      </c>
      <c r="AK33" s="56" t="str">
        <f>IF(AND('Mapa final'!$Y$64="Media",'Mapa final'!$AA$64="Catastrófico"),CONCATENATE("R8C",'Mapa final'!$O$64),"")</f>
        <v/>
      </c>
      <c r="AL33" s="56" t="str">
        <f>IF(AND('Mapa final'!$Y$65="Media",'Mapa final'!$AA$65="Catastrófico"),CONCATENATE("R8C",'Mapa final'!$O$65),"")</f>
        <v/>
      </c>
      <c r="AM33" s="57" t="str">
        <f>IF(AND('Mapa final'!$Y$66="Media",'Mapa final'!$AA$66="Catastrófico"),CONCATENATE("R8C",'Mapa final'!$O$66),"")</f>
        <v/>
      </c>
      <c r="AN33" s="83"/>
      <c r="AO33" s="437"/>
      <c r="AP33" s="438"/>
      <c r="AQ33" s="438"/>
      <c r="AR33" s="438"/>
      <c r="AS33" s="438"/>
      <c r="AT33" s="43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56"/>
      <c r="C34" s="356"/>
      <c r="D34" s="357"/>
      <c r="E34" s="397"/>
      <c r="F34" s="398"/>
      <c r="G34" s="398"/>
      <c r="H34" s="398"/>
      <c r="I34" s="399"/>
      <c r="J34" s="67" t="str">
        <f>IF(AND('Mapa final'!$Y$67="Media",'Mapa final'!$AA$67="Leve"),CONCATENATE("R9C",'Mapa final'!$O$67),"")</f>
        <v/>
      </c>
      <c r="K34" s="68" t="str">
        <f>IF(AND('Mapa final'!$Y$68="Media",'Mapa final'!$AA$68="Leve"),CONCATENATE("R9C",'Mapa final'!$O$68),"")</f>
        <v/>
      </c>
      <c r="L34" s="68" t="str">
        <f>IF(AND('Mapa final'!$Y$69="Media",'Mapa final'!$AA$69="Leve"),CONCATENATE("R9C",'Mapa final'!$O$69),"")</f>
        <v/>
      </c>
      <c r="M34" s="68" t="str">
        <f>IF(AND('Mapa final'!$Y$70="Media",'Mapa final'!$AA$70="Leve"),CONCATENATE("R9C",'Mapa final'!$O$70),"")</f>
        <v/>
      </c>
      <c r="N34" s="68" t="str">
        <f>IF(AND('Mapa final'!$Y$71="Media",'Mapa final'!$AA$71="Leve"),CONCATENATE("R9C",'Mapa final'!$O$71),"")</f>
        <v/>
      </c>
      <c r="O34" s="69" t="str">
        <f>IF(AND('Mapa final'!$Y$72="Media",'Mapa final'!$AA$72="Leve"),CONCATENATE("R9C",'Mapa final'!$O$72),"")</f>
        <v/>
      </c>
      <c r="P34" s="67" t="str">
        <f>IF(AND('Mapa final'!$Y$67="Media",'Mapa final'!$AA$67="Menor"),CONCATENATE("R9C",'Mapa final'!$O$67),"")</f>
        <v/>
      </c>
      <c r="Q34" s="68" t="str">
        <f>IF(AND('Mapa final'!$Y$68="Media",'Mapa final'!$AA$68="Menor"),CONCATENATE("R9C",'Mapa final'!$O$68),"")</f>
        <v/>
      </c>
      <c r="R34" s="68" t="str">
        <f>IF(AND('Mapa final'!$Y$69="Media",'Mapa final'!$AA$69="Menor"),CONCATENATE("R9C",'Mapa final'!$O$69),"")</f>
        <v/>
      </c>
      <c r="S34" s="68" t="str">
        <f>IF(AND('Mapa final'!$Y$70="Media",'Mapa final'!$AA$70="Menor"),CONCATENATE("R9C",'Mapa final'!$O$70),"")</f>
        <v/>
      </c>
      <c r="T34" s="68" t="str">
        <f>IF(AND('Mapa final'!$Y$71="Media",'Mapa final'!$AA$71="Menor"),CONCATENATE("R9C",'Mapa final'!$O$71),"")</f>
        <v/>
      </c>
      <c r="U34" s="69" t="str">
        <f>IF(AND('Mapa final'!$Y$72="Media",'Mapa final'!$AA$72="Menor"),CONCATENATE("R9C",'Mapa final'!$O$72),"")</f>
        <v/>
      </c>
      <c r="V34" s="67" t="str">
        <f>IF(AND('Mapa final'!$Y$67="Media",'Mapa final'!$AA$67="Moderado"),CONCATENATE("R9C",'Mapa final'!$O$67),"")</f>
        <v/>
      </c>
      <c r="W34" s="68" t="str">
        <f>IF(AND('Mapa final'!$Y$68="Media",'Mapa final'!$AA$68="Moderado"),CONCATENATE("R9C",'Mapa final'!$O$68),"")</f>
        <v/>
      </c>
      <c r="X34" s="68" t="str">
        <f>IF(AND('Mapa final'!$Y$69="Media",'Mapa final'!$AA$69="Moderado"),CONCATENATE("R9C",'Mapa final'!$O$69),"")</f>
        <v/>
      </c>
      <c r="Y34" s="68" t="str">
        <f>IF(AND('Mapa final'!$Y$70="Media",'Mapa final'!$AA$70="Moderado"),CONCATENATE("R9C",'Mapa final'!$O$70),"")</f>
        <v/>
      </c>
      <c r="Z34" s="68" t="str">
        <f>IF(AND('Mapa final'!$Y$71="Media",'Mapa final'!$AA$71="Moderado"),CONCATENATE("R9C",'Mapa final'!$O$71),"")</f>
        <v/>
      </c>
      <c r="AA34" s="69" t="str">
        <f>IF(AND('Mapa final'!$Y$72="Media",'Mapa final'!$AA$72="Moderado"),CONCATENATE("R9C",'Mapa final'!$O$72),"")</f>
        <v/>
      </c>
      <c r="AB34" s="52" t="str">
        <f>IF(AND('Mapa final'!$Y$67="Media",'Mapa final'!$AA$67="Mayor"),CONCATENATE("R9C",'Mapa final'!$O$67),"")</f>
        <v/>
      </c>
      <c r="AC34" s="53" t="str">
        <f>IF(AND('Mapa final'!$Y$68="Media",'Mapa final'!$AA$68="Mayor"),CONCATENATE("R9C",'Mapa final'!$O$68),"")</f>
        <v/>
      </c>
      <c r="AD34" s="53" t="str">
        <f>IF(AND('Mapa final'!$Y$69="Media",'Mapa final'!$AA$69="Mayor"),CONCATENATE("R9C",'Mapa final'!$O$69),"")</f>
        <v/>
      </c>
      <c r="AE34" s="53" t="str">
        <f>IF(AND('Mapa final'!$Y$70="Media",'Mapa final'!$AA$70="Mayor"),CONCATENATE("R9C",'Mapa final'!$O$70),"")</f>
        <v/>
      </c>
      <c r="AF34" s="53" t="str">
        <f>IF(AND('Mapa final'!$Y$71="Media",'Mapa final'!$AA$71="Mayor"),CONCATENATE("R9C",'Mapa final'!$O$71),"")</f>
        <v/>
      </c>
      <c r="AG34" s="54" t="str">
        <f>IF(AND('Mapa final'!$Y$72="Media",'Mapa final'!$AA$72="Mayor"),CONCATENATE("R9C",'Mapa final'!$O$72),"")</f>
        <v/>
      </c>
      <c r="AH34" s="55" t="str">
        <f>IF(AND('Mapa final'!$Y$67="Media",'Mapa final'!$AA$67="Catastrófico"),CONCATENATE("R9C",'Mapa final'!$O$67),"")</f>
        <v/>
      </c>
      <c r="AI34" s="56" t="str">
        <f>IF(AND('Mapa final'!$Y$68="Media",'Mapa final'!$AA$68="Catastrófico"),CONCATENATE("R9C",'Mapa final'!$O$68),"")</f>
        <v/>
      </c>
      <c r="AJ34" s="56" t="str">
        <f>IF(AND('Mapa final'!$Y$69="Media",'Mapa final'!$AA$69="Catastrófico"),CONCATENATE("R9C",'Mapa final'!$O$69),"")</f>
        <v/>
      </c>
      <c r="AK34" s="56" t="str">
        <f>IF(AND('Mapa final'!$Y$70="Media",'Mapa final'!$AA$70="Catastrófico"),CONCATENATE("R9C",'Mapa final'!$O$70),"")</f>
        <v/>
      </c>
      <c r="AL34" s="56" t="str">
        <f>IF(AND('Mapa final'!$Y$71="Media",'Mapa final'!$AA$71="Catastrófico"),CONCATENATE("R9C",'Mapa final'!$O$71),"")</f>
        <v/>
      </c>
      <c r="AM34" s="57" t="str">
        <f>IF(AND('Mapa final'!$Y$72="Media",'Mapa final'!$AA$72="Catastrófico"),CONCATENATE("R9C",'Mapa final'!$O$72),"")</f>
        <v/>
      </c>
      <c r="AN34" s="83"/>
      <c r="AO34" s="437"/>
      <c r="AP34" s="438"/>
      <c r="AQ34" s="438"/>
      <c r="AR34" s="438"/>
      <c r="AS34" s="438"/>
      <c r="AT34" s="43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56"/>
      <c r="C35" s="356"/>
      <c r="D35" s="357"/>
      <c r="E35" s="400"/>
      <c r="F35" s="401"/>
      <c r="G35" s="401"/>
      <c r="H35" s="401"/>
      <c r="I35" s="402"/>
      <c r="J35" s="67" t="str">
        <f>IF(AND('Mapa final'!$Y$73="Media",'Mapa final'!$AA$73="Leve"),CONCATENATE("R10C",'Mapa final'!$O$73),"")</f>
        <v/>
      </c>
      <c r="K35" s="68" t="str">
        <f>IF(AND('Mapa final'!$Y$74="Media",'Mapa final'!$AA$74="Leve"),CONCATENATE("R10C",'Mapa final'!$O$74),"")</f>
        <v/>
      </c>
      <c r="L35" s="68" t="str">
        <f>IF(AND('Mapa final'!$Y$75="Media",'Mapa final'!$AA$75="Leve"),CONCATENATE("R10C",'Mapa final'!$O$75),"")</f>
        <v/>
      </c>
      <c r="M35" s="68" t="str">
        <f>IF(AND('Mapa final'!$Y$76="Media",'Mapa final'!$AA$76="Leve"),CONCATENATE("R10C",'Mapa final'!$O$76),"")</f>
        <v/>
      </c>
      <c r="N35" s="68" t="str">
        <f>IF(AND('Mapa final'!$Y$77="Media",'Mapa final'!$AA$77="Leve"),CONCATENATE("R10C",'Mapa final'!$O$77),"")</f>
        <v/>
      </c>
      <c r="O35" s="69" t="str">
        <f>IF(AND('Mapa final'!$Y$78="Media",'Mapa final'!$AA$78="Leve"),CONCATENATE("R10C",'Mapa final'!$O$78),"")</f>
        <v/>
      </c>
      <c r="P35" s="67" t="str">
        <f>IF(AND('Mapa final'!$Y$73="Media",'Mapa final'!$AA$73="Menor"),CONCATENATE("R10C",'Mapa final'!$O$73),"")</f>
        <v/>
      </c>
      <c r="Q35" s="68" t="str">
        <f>IF(AND('Mapa final'!$Y$74="Media",'Mapa final'!$AA$74="Menor"),CONCATENATE("R10C",'Mapa final'!$O$74),"")</f>
        <v/>
      </c>
      <c r="R35" s="68" t="str">
        <f>IF(AND('Mapa final'!$Y$75="Media",'Mapa final'!$AA$75="Menor"),CONCATENATE("R10C",'Mapa final'!$O$75),"")</f>
        <v/>
      </c>
      <c r="S35" s="68" t="str">
        <f>IF(AND('Mapa final'!$Y$76="Media",'Mapa final'!$AA$76="Menor"),CONCATENATE("R10C",'Mapa final'!$O$76),"")</f>
        <v/>
      </c>
      <c r="T35" s="68" t="str">
        <f>IF(AND('Mapa final'!$Y$77="Media",'Mapa final'!$AA$77="Menor"),CONCATENATE("R10C",'Mapa final'!$O$77),"")</f>
        <v/>
      </c>
      <c r="U35" s="69" t="str">
        <f>IF(AND('Mapa final'!$Y$78="Media",'Mapa final'!$AA$78="Menor"),CONCATENATE("R10C",'Mapa final'!$O$78),"")</f>
        <v/>
      </c>
      <c r="V35" s="67" t="str">
        <f>IF(AND('Mapa final'!$Y$73="Media",'Mapa final'!$AA$73="Moderado"),CONCATENATE("R10C",'Mapa final'!$O$73),"")</f>
        <v/>
      </c>
      <c r="W35" s="68" t="str">
        <f>IF(AND('Mapa final'!$Y$74="Media",'Mapa final'!$AA$74="Moderado"),CONCATENATE("R10C",'Mapa final'!$O$74),"")</f>
        <v/>
      </c>
      <c r="X35" s="68" t="str">
        <f>IF(AND('Mapa final'!$Y$75="Media",'Mapa final'!$AA$75="Moderado"),CONCATENATE("R10C",'Mapa final'!$O$75),"")</f>
        <v/>
      </c>
      <c r="Y35" s="68" t="str">
        <f>IF(AND('Mapa final'!$Y$76="Media",'Mapa final'!$AA$76="Moderado"),CONCATENATE("R10C",'Mapa final'!$O$76),"")</f>
        <v/>
      </c>
      <c r="Z35" s="68" t="str">
        <f>IF(AND('Mapa final'!$Y$77="Media",'Mapa final'!$AA$77="Moderado"),CONCATENATE("R10C",'Mapa final'!$O$77),"")</f>
        <v/>
      </c>
      <c r="AA35" s="69" t="str">
        <f>IF(AND('Mapa final'!$Y$78="Media",'Mapa final'!$AA$78="Moderado"),CONCATENATE("R10C",'Mapa final'!$O$78),"")</f>
        <v/>
      </c>
      <c r="AB35" s="58" t="str">
        <f>IF(AND('Mapa final'!$Y$73="Media",'Mapa final'!$AA$73="Mayor"),CONCATENATE("R10C",'Mapa final'!$O$73),"")</f>
        <v/>
      </c>
      <c r="AC35" s="59" t="str">
        <f>IF(AND('Mapa final'!$Y$74="Media",'Mapa final'!$AA$74="Mayor"),CONCATENATE("R10C",'Mapa final'!$O$74),"")</f>
        <v/>
      </c>
      <c r="AD35" s="59" t="str">
        <f>IF(AND('Mapa final'!$Y$75="Media",'Mapa final'!$AA$75="Mayor"),CONCATENATE("R10C",'Mapa final'!$O$75),"")</f>
        <v/>
      </c>
      <c r="AE35" s="59" t="str">
        <f>IF(AND('Mapa final'!$Y$76="Media",'Mapa final'!$AA$76="Mayor"),CONCATENATE("R10C",'Mapa final'!$O$76),"")</f>
        <v/>
      </c>
      <c r="AF35" s="59" t="str">
        <f>IF(AND('Mapa final'!$Y$77="Media",'Mapa final'!$AA$77="Mayor"),CONCATENATE("R10C",'Mapa final'!$O$77),"")</f>
        <v/>
      </c>
      <c r="AG35" s="60" t="str">
        <f>IF(AND('Mapa final'!$Y$78="Media",'Mapa final'!$AA$78="Mayor"),CONCATENATE("R10C",'Mapa final'!$O$78),"")</f>
        <v/>
      </c>
      <c r="AH35" s="61" t="str">
        <f>IF(AND('Mapa final'!$Y$73="Media",'Mapa final'!$AA$73="Catastrófico"),CONCATENATE("R10C",'Mapa final'!$O$73),"")</f>
        <v/>
      </c>
      <c r="AI35" s="62" t="str">
        <f>IF(AND('Mapa final'!$Y$74="Media",'Mapa final'!$AA$74="Catastrófico"),CONCATENATE("R10C",'Mapa final'!$O$74),"")</f>
        <v/>
      </c>
      <c r="AJ35" s="62" t="str">
        <f>IF(AND('Mapa final'!$Y$75="Media",'Mapa final'!$AA$75="Catastrófico"),CONCATENATE("R10C",'Mapa final'!$O$75),"")</f>
        <v/>
      </c>
      <c r="AK35" s="62" t="str">
        <f>IF(AND('Mapa final'!$Y$76="Media",'Mapa final'!$AA$76="Catastrófico"),CONCATENATE("R10C",'Mapa final'!$O$76),"")</f>
        <v/>
      </c>
      <c r="AL35" s="62" t="str">
        <f>IF(AND('Mapa final'!$Y$77="Media",'Mapa final'!$AA$77="Catastrófico"),CONCATENATE("R10C",'Mapa final'!$O$77),"")</f>
        <v/>
      </c>
      <c r="AM35" s="63" t="str">
        <f>IF(AND('Mapa final'!$Y$78="Media",'Mapa final'!$AA$78="Catastrófico"),CONCATENATE("R10C",'Mapa final'!$O$78),"")</f>
        <v/>
      </c>
      <c r="AN35" s="83"/>
      <c r="AO35" s="440"/>
      <c r="AP35" s="441"/>
      <c r="AQ35" s="441"/>
      <c r="AR35" s="441"/>
      <c r="AS35" s="441"/>
      <c r="AT35" s="44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56"/>
      <c r="C36" s="356"/>
      <c r="D36" s="357"/>
      <c r="E36" s="394" t="s">
        <v>98</v>
      </c>
      <c r="F36" s="395"/>
      <c r="G36" s="395"/>
      <c r="H36" s="395"/>
      <c r="I36" s="395"/>
      <c r="J36" s="73" t="str">
        <f>IF(AND('Mapa final'!$Y$25="Baja",'Mapa final'!$AA$25="Leve"),CONCATENATE("R1C",'Mapa final'!$O$25),"")</f>
        <v/>
      </c>
      <c r="K36" s="74" t="str">
        <f>IF(AND('Mapa final'!$Y$26="Baja",'Mapa final'!$AA$26="Leve"),CONCATENATE("R1C",'Mapa final'!$O$26),"")</f>
        <v/>
      </c>
      <c r="L36" s="74" t="str">
        <f>IF(AND('Mapa final'!$Y$27="Baja",'Mapa final'!$AA$27="Leve"),CONCATENATE("R1C",'Mapa final'!$O$27),"")</f>
        <v/>
      </c>
      <c r="M36" s="74" t="e">
        <f>IF(AND('Mapa final'!#REF!="Baja",'Mapa final'!#REF!="Leve"),CONCATENATE("R1C",'Mapa final'!#REF!),"")</f>
        <v>#REF!</v>
      </c>
      <c r="N36" s="74" t="e">
        <f>IF(AND('Mapa final'!#REF!="Baja",'Mapa final'!#REF!="Leve"),CONCATENATE("R1C",'Mapa final'!#REF!),"")</f>
        <v>#REF!</v>
      </c>
      <c r="O36" s="75" t="e">
        <f>IF(AND('Mapa final'!#REF!="Baja",'Mapa final'!#REF!="Leve"),CONCATENATE("R1C",'Mapa final'!#REF!),"")</f>
        <v>#REF!</v>
      </c>
      <c r="P36" s="64" t="str">
        <f>IF(AND('Mapa final'!$Y$25="Baja",'Mapa final'!$AA$25="Menor"),CONCATENATE("R1C",'Mapa final'!$O$25),"")</f>
        <v/>
      </c>
      <c r="Q36" s="65" t="str">
        <f>IF(AND('Mapa final'!$Y$26="Baja",'Mapa final'!$AA$26="Menor"),CONCATENATE("R1C",'Mapa final'!$O$26),"")</f>
        <v/>
      </c>
      <c r="R36" s="65" t="str">
        <f>IF(AND('Mapa final'!$Y$27="Baja",'Mapa final'!$AA$27="Menor"),CONCATENATE("R1C",'Mapa final'!$O$27),"")</f>
        <v/>
      </c>
      <c r="S36" s="65" t="e">
        <f>IF(AND('Mapa final'!#REF!="Baja",'Mapa final'!#REF!="Menor"),CONCATENATE("R1C",'Mapa final'!#REF!),"")</f>
        <v>#REF!</v>
      </c>
      <c r="T36" s="65" t="e">
        <f>IF(AND('Mapa final'!#REF!="Baja",'Mapa final'!#REF!="Menor"),CONCATENATE("R1C",'Mapa final'!#REF!),"")</f>
        <v>#REF!</v>
      </c>
      <c r="U36" s="66" t="e">
        <f>IF(AND('Mapa final'!#REF!="Baja",'Mapa final'!#REF!="Menor"),CONCATENATE("R1C",'Mapa final'!#REF!),"")</f>
        <v>#REF!</v>
      </c>
      <c r="V36" s="64" t="str">
        <f>IF(AND('Mapa final'!$Y$25="Baja",'Mapa final'!$AA$25="Moderado"),CONCATENATE("R1C",'Mapa final'!$O$25),"")</f>
        <v>R1C1</v>
      </c>
      <c r="W36" s="65" t="str">
        <f>IF(AND('Mapa final'!$Y$26="Baja",'Mapa final'!$AA$26="Moderado"),CONCATENATE("R1C",'Mapa final'!$O$26),"")</f>
        <v>R1C2</v>
      </c>
      <c r="X36" s="65" t="str">
        <f>IF(AND('Mapa final'!$Y$27="Baja",'Mapa final'!$AA$27="Moderado"),CONCATENATE("R1C",'Mapa final'!$O$27),"")</f>
        <v/>
      </c>
      <c r="Y36" s="65" t="e">
        <f>IF(AND('Mapa final'!#REF!="Baja",'Mapa final'!#REF!="Moderado"),CONCATENATE("R1C",'Mapa final'!#REF!),"")</f>
        <v>#REF!</v>
      </c>
      <c r="Z36" s="65" t="e">
        <f>IF(AND('Mapa final'!#REF!="Baja",'Mapa final'!#REF!="Moderado"),CONCATENATE("R1C",'Mapa final'!#REF!),"")</f>
        <v>#REF!</v>
      </c>
      <c r="AA36" s="66" t="e">
        <f>IF(AND('Mapa final'!#REF!="Baja",'Mapa final'!#REF!="Moderado"),CONCATENATE("R1C",'Mapa final'!#REF!),"")</f>
        <v>#REF!</v>
      </c>
      <c r="AB36" s="46" t="str">
        <f>IF(AND('Mapa final'!$Y$25="Baja",'Mapa final'!$AA$25="Mayor"),CONCATENATE("R1C",'Mapa final'!$O$25),"")</f>
        <v/>
      </c>
      <c r="AC36" s="47" t="str">
        <f>IF(AND('Mapa final'!$Y$26="Baja",'Mapa final'!$AA$26="Mayor"),CONCATENATE("R1C",'Mapa final'!$O$26),"")</f>
        <v/>
      </c>
      <c r="AD36" s="47" t="str">
        <f>IF(AND('Mapa final'!$Y$27="Baja",'Mapa final'!$AA$27="Mayor"),CONCATENATE("R1C",'Mapa final'!$O$27),"")</f>
        <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final'!$Y$25="Baja",'Mapa final'!$AA$25="Catastrófico"),CONCATENATE("R1C",'Mapa final'!$O$25),"")</f>
        <v/>
      </c>
      <c r="AI36" s="50" t="str">
        <f>IF(AND('Mapa final'!$Y$26="Baja",'Mapa final'!$AA$26="Catastrófico"),CONCATENATE("R1C",'Mapa final'!$O$26),"")</f>
        <v/>
      </c>
      <c r="AJ36" s="50" t="str">
        <f>IF(AND('Mapa final'!$Y$27="Baja",'Mapa final'!$AA$27="Catastrófico"),CONCATENATE("R1C",'Mapa final'!$O$27),"")</f>
        <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3"/>
      <c r="AO36" s="425" t="s">
        <v>99</v>
      </c>
      <c r="AP36" s="426"/>
      <c r="AQ36" s="426"/>
      <c r="AR36" s="426"/>
      <c r="AS36" s="426"/>
      <c r="AT36" s="42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56"/>
      <c r="C37" s="356"/>
      <c r="D37" s="357"/>
      <c r="E37" s="413"/>
      <c r="F37" s="398"/>
      <c r="G37" s="398"/>
      <c r="H37" s="398"/>
      <c r="I37" s="398"/>
      <c r="J37" s="76" t="str">
        <f>IF(AND('Mapa final'!$Y$28="Baja",'Mapa final'!$AA$28="Leve"),CONCATENATE("R2C",'Mapa final'!$O$28),"")</f>
        <v/>
      </c>
      <c r="K37" s="77" t="str">
        <f>IF(AND('Mapa final'!$Y$29="Baja",'Mapa final'!$AA$29="Leve"),CONCATENATE("R2C",'Mapa final'!$O$29),"")</f>
        <v/>
      </c>
      <c r="L37" s="77" t="str">
        <f>IF(AND('Mapa final'!$Y$30="Baja",'Mapa final'!$AA$30="Leve"),CONCATENATE("R2C",'Mapa final'!$O$30),"")</f>
        <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final'!$Y$28="Baja",'Mapa final'!$AA$28="Menor"),CONCATENATE("R2C",'Mapa final'!$O$28),"")</f>
        <v/>
      </c>
      <c r="Q37" s="68" t="str">
        <f>IF(AND('Mapa final'!$Y$29="Baja",'Mapa final'!$AA$29="Menor"),CONCATENATE("R2C",'Mapa final'!$O$29),"")</f>
        <v/>
      </c>
      <c r="R37" s="68" t="str">
        <f>IF(AND('Mapa final'!$Y$30="Baja",'Mapa final'!$AA$30="Menor"),CONCATENATE("R2C",'Mapa final'!$O$30),"")</f>
        <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final'!$Y$28="Baja",'Mapa final'!$AA$28="Moderado"),CONCATENATE("R2C",'Mapa final'!$O$28),"")</f>
        <v/>
      </c>
      <c r="W37" s="68" t="str">
        <f>IF(AND('Mapa final'!$Y$29="Baja",'Mapa final'!$AA$29="Moderado"),CONCATENATE("R2C",'Mapa final'!$O$29),"")</f>
        <v/>
      </c>
      <c r="X37" s="68" t="str">
        <f>IF(AND('Mapa final'!$Y$30="Baja",'Mapa final'!$AA$30="Moderado"),CONCATENATE("R2C",'Mapa final'!$O$30),"")</f>
        <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final'!$Y$28="Baja",'Mapa final'!$AA$28="Mayor"),CONCATENATE("R2C",'Mapa final'!$O$28),"")</f>
        <v/>
      </c>
      <c r="AC37" s="53" t="str">
        <f>IF(AND('Mapa final'!$Y$29="Baja",'Mapa final'!$AA$29="Mayor"),CONCATENATE("R2C",'Mapa final'!$O$29),"")</f>
        <v/>
      </c>
      <c r="AD37" s="53" t="str">
        <f>IF(AND('Mapa final'!$Y$30="Baja",'Mapa final'!$AA$30="Mayor"),CONCATENATE("R2C",'Mapa final'!$O$30),"")</f>
        <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final'!$Y$28="Baja",'Mapa final'!$AA$28="Catastrófico"),CONCATENATE("R2C",'Mapa final'!$O$28),"")</f>
        <v/>
      </c>
      <c r="AI37" s="56" t="str">
        <f>IF(AND('Mapa final'!$Y$29="Baja",'Mapa final'!$AA$29="Catastrófico"),CONCATENATE("R2C",'Mapa final'!$O$29),"")</f>
        <v/>
      </c>
      <c r="AJ37" s="56" t="str">
        <f>IF(AND('Mapa final'!$Y$30="Baja",'Mapa final'!$AA$30="Catastrófico"),CONCATENATE("R2C",'Mapa final'!$O$30),"")</f>
        <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428"/>
      <c r="AP37" s="429"/>
      <c r="AQ37" s="429"/>
      <c r="AR37" s="429"/>
      <c r="AS37" s="429"/>
      <c r="AT37" s="43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56"/>
      <c r="C38" s="356"/>
      <c r="D38" s="357"/>
      <c r="E38" s="397"/>
      <c r="F38" s="398"/>
      <c r="G38" s="398"/>
      <c r="H38" s="398"/>
      <c r="I38" s="398"/>
      <c r="J38" s="76" t="str">
        <f>IF(AND('Mapa final'!$Y$31="Baja",'Mapa final'!$AA$31="Leve"),CONCATENATE("R3C",'Mapa final'!$O$31),"")</f>
        <v/>
      </c>
      <c r="K38" s="77" t="str">
        <f>IF(AND('Mapa final'!$Y$32="Baja",'Mapa final'!$AA$32="Leve"),CONCATENATE("R3C",'Mapa final'!$O$32),"")</f>
        <v/>
      </c>
      <c r="L38" s="77" t="str">
        <f>IF(AND('Mapa final'!$Y$33="Baja",'Mapa final'!$AA$33="Leve"),CONCATENATE("R3C",'Mapa final'!$O$33),"")</f>
        <v/>
      </c>
      <c r="M38" s="77" t="str">
        <f>IF(AND('Mapa final'!$Y$34="Baja",'Mapa final'!$AA$34="Leve"),CONCATENATE("R3C",'Mapa final'!$O$34),"")</f>
        <v/>
      </c>
      <c r="N38" s="77" t="str">
        <f>IF(AND('Mapa final'!$Y$35="Baja",'Mapa final'!$AA$35="Leve"),CONCATENATE("R3C",'Mapa final'!$O$35),"")</f>
        <v/>
      </c>
      <c r="O38" s="78" t="str">
        <f>IF(AND('Mapa final'!$Y$36="Baja",'Mapa final'!$AA$36="Leve"),CONCATENATE("R3C",'Mapa final'!$O$36),"")</f>
        <v/>
      </c>
      <c r="P38" s="67" t="str">
        <f>IF(AND('Mapa final'!$Y$31="Baja",'Mapa final'!$AA$31="Menor"),CONCATENATE("R3C",'Mapa final'!$O$31),"")</f>
        <v/>
      </c>
      <c r="Q38" s="68" t="str">
        <f>IF(AND('Mapa final'!$Y$32="Baja",'Mapa final'!$AA$32="Menor"),CONCATENATE("R3C",'Mapa final'!$O$32),"")</f>
        <v/>
      </c>
      <c r="R38" s="68" t="str">
        <f>IF(AND('Mapa final'!$Y$33="Baja",'Mapa final'!$AA$33="Menor"),CONCATENATE("R3C",'Mapa final'!$O$33),"")</f>
        <v/>
      </c>
      <c r="S38" s="68" t="str">
        <f>IF(AND('Mapa final'!$Y$34="Baja",'Mapa final'!$AA$34="Menor"),CONCATENATE("R3C",'Mapa final'!$O$34),"")</f>
        <v/>
      </c>
      <c r="T38" s="68" t="str">
        <f>IF(AND('Mapa final'!$Y$35="Baja",'Mapa final'!$AA$35="Menor"),CONCATENATE("R3C",'Mapa final'!$O$35),"")</f>
        <v/>
      </c>
      <c r="U38" s="69" t="str">
        <f>IF(AND('Mapa final'!$Y$36="Baja",'Mapa final'!$AA$36="Menor"),CONCATENATE("R3C",'Mapa final'!$O$36),"")</f>
        <v/>
      </c>
      <c r="V38" s="67" t="str">
        <f>IF(AND('Mapa final'!$Y$31="Baja",'Mapa final'!$AA$31="Moderado"),CONCATENATE("R3C",'Mapa final'!$O$31),"")</f>
        <v/>
      </c>
      <c r="W38" s="68" t="str">
        <f>IF(AND('Mapa final'!$Y$32="Baja",'Mapa final'!$AA$32="Moderado"),CONCATENATE("R3C",'Mapa final'!$O$32),"")</f>
        <v>R3C2</v>
      </c>
      <c r="X38" s="68" t="str">
        <f>IF(AND('Mapa final'!$Y$33="Baja",'Mapa final'!$AA$33="Moderado"),CONCATENATE("R3C",'Mapa final'!$O$33),"")</f>
        <v/>
      </c>
      <c r="Y38" s="68" t="str">
        <f>IF(AND('Mapa final'!$Y$34="Baja",'Mapa final'!$AA$34="Moderado"),CONCATENATE("R3C",'Mapa final'!$O$34),"")</f>
        <v/>
      </c>
      <c r="Z38" s="68" t="str">
        <f>IF(AND('Mapa final'!$Y$35="Baja",'Mapa final'!$AA$35="Moderado"),CONCATENATE("R3C",'Mapa final'!$O$35),"")</f>
        <v/>
      </c>
      <c r="AA38" s="69" t="str">
        <f>IF(AND('Mapa final'!$Y$36="Baja",'Mapa final'!$AA$36="Moderado"),CONCATENATE("R3C",'Mapa final'!$O$36),"")</f>
        <v/>
      </c>
      <c r="AB38" s="52" t="str">
        <f>IF(AND('Mapa final'!$Y$31="Baja",'Mapa final'!$AA$31="Mayor"),CONCATENATE("R3C",'Mapa final'!$O$31),"")</f>
        <v/>
      </c>
      <c r="AC38" s="53" t="str">
        <f>IF(AND('Mapa final'!$Y$32="Baja",'Mapa final'!$AA$32="Mayor"),CONCATENATE("R3C",'Mapa final'!$O$32),"")</f>
        <v/>
      </c>
      <c r="AD38" s="53" t="str">
        <f>IF(AND('Mapa final'!$Y$33="Baja",'Mapa final'!$AA$33="Mayor"),CONCATENATE("R3C",'Mapa final'!$O$33),"")</f>
        <v/>
      </c>
      <c r="AE38" s="53" t="str">
        <f>IF(AND('Mapa final'!$Y$34="Baja",'Mapa final'!$AA$34="Mayor"),CONCATENATE("R3C",'Mapa final'!$O$34),"")</f>
        <v/>
      </c>
      <c r="AF38" s="53" t="str">
        <f>IF(AND('Mapa final'!$Y$35="Baja",'Mapa final'!$AA$35="Mayor"),CONCATENATE("R3C",'Mapa final'!$O$35),"")</f>
        <v/>
      </c>
      <c r="AG38" s="54" t="str">
        <f>IF(AND('Mapa final'!$Y$36="Baja",'Mapa final'!$AA$36="Mayor"),CONCATENATE("R3C",'Mapa final'!$O$36),"")</f>
        <v/>
      </c>
      <c r="AH38" s="55" t="str">
        <f>IF(AND('Mapa final'!$Y$31="Baja",'Mapa final'!$AA$31="Catastrófico"),CONCATENATE("R3C",'Mapa final'!$O$31),"")</f>
        <v/>
      </c>
      <c r="AI38" s="56" t="str">
        <f>IF(AND('Mapa final'!$Y$32="Baja",'Mapa final'!$AA$32="Catastrófico"),CONCATENATE("R3C",'Mapa final'!$O$32),"")</f>
        <v/>
      </c>
      <c r="AJ38" s="56" t="str">
        <f>IF(AND('Mapa final'!$Y$33="Baja",'Mapa final'!$AA$33="Catastrófico"),CONCATENATE("R3C",'Mapa final'!$O$33),"")</f>
        <v/>
      </c>
      <c r="AK38" s="56" t="str">
        <f>IF(AND('Mapa final'!$Y$34="Baja",'Mapa final'!$AA$34="Catastrófico"),CONCATENATE("R3C",'Mapa final'!$O$34),"")</f>
        <v/>
      </c>
      <c r="AL38" s="56" t="str">
        <f>IF(AND('Mapa final'!$Y$35="Baja",'Mapa final'!$AA$35="Catastrófico"),CONCATENATE("R3C",'Mapa final'!$O$35),"")</f>
        <v/>
      </c>
      <c r="AM38" s="57" t="str">
        <f>IF(AND('Mapa final'!$Y$36="Baja",'Mapa final'!$AA$36="Catastrófico"),CONCATENATE("R3C",'Mapa final'!$O$36),"")</f>
        <v/>
      </c>
      <c r="AN38" s="83"/>
      <c r="AO38" s="428"/>
      <c r="AP38" s="429"/>
      <c r="AQ38" s="429"/>
      <c r="AR38" s="429"/>
      <c r="AS38" s="429"/>
      <c r="AT38" s="43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56"/>
      <c r="C39" s="356"/>
      <c r="D39" s="357"/>
      <c r="E39" s="397"/>
      <c r="F39" s="398"/>
      <c r="G39" s="398"/>
      <c r="H39" s="398"/>
      <c r="I39" s="398"/>
      <c r="J39" s="76" t="str">
        <f>IF(AND('Mapa final'!$Y$37="Baja",'Mapa final'!$AA$37="Leve"),CONCATENATE("R4C",'Mapa final'!$O$37),"")</f>
        <v/>
      </c>
      <c r="K39" s="77" t="str">
        <f>IF(AND('Mapa final'!$Y$38="Baja",'Mapa final'!$AA$38="Leve"),CONCATENATE("R4C",'Mapa final'!$O$38),"")</f>
        <v/>
      </c>
      <c r="L39" s="77" t="str">
        <f>IF(AND('Mapa final'!$Y$39="Baja",'Mapa final'!$AA$39="Leve"),CONCATENATE("R4C",'Mapa final'!$O$39),"")</f>
        <v/>
      </c>
      <c r="M39" s="77" t="str">
        <f>IF(AND('Mapa final'!$Y$40="Baja",'Mapa final'!$AA$40="Leve"),CONCATENATE("R4C",'Mapa final'!$O$40),"")</f>
        <v/>
      </c>
      <c r="N39" s="77" t="str">
        <f>IF(AND('Mapa final'!$Y$41="Baja",'Mapa final'!$AA$41="Leve"),CONCATENATE("R4C",'Mapa final'!$O$41),"")</f>
        <v/>
      </c>
      <c r="O39" s="78" t="str">
        <f>IF(AND('Mapa final'!$Y$42="Baja",'Mapa final'!$AA$42="Leve"),CONCATENATE("R4C",'Mapa final'!$O$42),"")</f>
        <v/>
      </c>
      <c r="P39" s="67" t="str">
        <f>IF(AND('Mapa final'!$Y$37="Baja",'Mapa final'!$AA$37="Menor"),CONCATENATE("R4C",'Mapa final'!$O$37),"")</f>
        <v/>
      </c>
      <c r="Q39" s="68" t="str">
        <f>IF(AND('Mapa final'!$Y$38="Baja",'Mapa final'!$AA$38="Menor"),CONCATENATE("R4C",'Mapa final'!$O$38),"")</f>
        <v/>
      </c>
      <c r="R39" s="68" t="str">
        <f>IF(AND('Mapa final'!$Y$39="Baja",'Mapa final'!$AA$39="Menor"),CONCATENATE("R4C",'Mapa final'!$O$39),"")</f>
        <v/>
      </c>
      <c r="S39" s="68" t="str">
        <f>IF(AND('Mapa final'!$Y$40="Baja",'Mapa final'!$AA$40="Menor"),CONCATENATE("R4C",'Mapa final'!$O$40),"")</f>
        <v/>
      </c>
      <c r="T39" s="68" t="str">
        <f>IF(AND('Mapa final'!$Y$41="Baja",'Mapa final'!$AA$41="Menor"),CONCATENATE("R4C",'Mapa final'!$O$41),"")</f>
        <v/>
      </c>
      <c r="U39" s="69" t="str">
        <f>IF(AND('Mapa final'!$Y$42="Baja",'Mapa final'!$AA$42="Menor"),CONCATENATE("R4C",'Mapa final'!$O$42),"")</f>
        <v/>
      </c>
      <c r="V39" s="67" t="str">
        <f>IF(AND('Mapa final'!$Y$37="Baja",'Mapa final'!$AA$37="Moderado"),CONCATENATE("R4C",'Mapa final'!$O$37),"")</f>
        <v/>
      </c>
      <c r="W39" s="68" t="str">
        <f>IF(AND('Mapa final'!$Y$38="Baja",'Mapa final'!$AA$38="Moderado"),CONCATENATE("R4C",'Mapa final'!$O$38),"")</f>
        <v/>
      </c>
      <c r="X39" s="68" t="str">
        <f>IF(AND('Mapa final'!$Y$39="Baja",'Mapa final'!$AA$39="Moderado"),CONCATENATE("R4C",'Mapa final'!$O$39),"")</f>
        <v/>
      </c>
      <c r="Y39" s="68" t="str">
        <f>IF(AND('Mapa final'!$Y$40="Baja",'Mapa final'!$AA$40="Moderado"),CONCATENATE("R4C",'Mapa final'!$O$40),"")</f>
        <v/>
      </c>
      <c r="Z39" s="68" t="str">
        <f>IF(AND('Mapa final'!$Y$41="Baja",'Mapa final'!$AA$41="Moderado"),CONCATENATE("R4C",'Mapa final'!$O$41),"")</f>
        <v/>
      </c>
      <c r="AA39" s="69" t="str">
        <f>IF(AND('Mapa final'!$Y$42="Baja",'Mapa final'!$AA$42="Moderado"),CONCATENATE("R4C",'Mapa final'!$O$42),"")</f>
        <v/>
      </c>
      <c r="AB39" s="52" t="str">
        <f>IF(AND('Mapa final'!$Y$37="Baja",'Mapa final'!$AA$37="Mayor"),CONCATENATE("R4C",'Mapa final'!$O$37),"")</f>
        <v/>
      </c>
      <c r="AC39" s="53" t="str">
        <f>IF(AND('Mapa final'!$Y$38="Baja",'Mapa final'!$AA$38="Mayor"),CONCATENATE("R4C",'Mapa final'!$O$38),"")</f>
        <v/>
      </c>
      <c r="AD39" s="53" t="str">
        <f>IF(AND('Mapa final'!$Y$39="Baja",'Mapa final'!$AA$39="Mayor"),CONCATENATE("R4C",'Mapa final'!$O$39),"")</f>
        <v/>
      </c>
      <c r="AE39" s="53" t="str">
        <f>IF(AND('Mapa final'!$Y$40="Baja",'Mapa final'!$AA$40="Mayor"),CONCATENATE("R4C",'Mapa final'!$O$40),"")</f>
        <v/>
      </c>
      <c r="AF39" s="53" t="str">
        <f>IF(AND('Mapa final'!$Y$41="Baja",'Mapa final'!$AA$41="Mayor"),CONCATENATE("R4C",'Mapa final'!$O$41),"")</f>
        <v/>
      </c>
      <c r="AG39" s="54" t="str">
        <f>IF(AND('Mapa final'!$Y$42="Baja",'Mapa final'!$AA$42="Mayor"),CONCATENATE("R4C",'Mapa final'!$O$42),"")</f>
        <v/>
      </c>
      <c r="AH39" s="55" t="str">
        <f>IF(AND('Mapa final'!$Y$37="Baja",'Mapa final'!$AA$37="Catastrófico"),CONCATENATE("R4C",'Mapa final'!$O$37),"")</f>
        <v/>
      </c>
      <c r="AI39" s="56" t="str">
        <f>IF(AND('Mapa final'!$Y$38="Baja",'Mapa final'!$AA$38="Catastrófico"),CONCATENATE("R4C",'Mapa final'!$O$38),"")</f>
        <v/>
      </c>
      <c r="AJ39" s="56" t="str">
        <f>IF(AND('Mapa final'!$Y$39="Baja",'Mapa final'!$AA$39="Catastrófico"),CONCATENATE("R4C",'Mapa final'!$O$39),"")</f>
        <v/>
      </c>
      <c r="AK39" s="56" t="str">
        <f>IF(AND('Mapa final'!$Y$40="Baja",'Mapa final'!$AA$40="Catastrófico"),CONCATENATE("R4C",'Mapa final'!$O$40),"")</f>
        <v/>
      </c>
      <c r="AL39" s="56" t="str">
        <f>IF(AND('Mapa final'!$Y$41="Baja",'Mapa final'!$AA$41="Catastrófico"),CONCATENATE("R4C",'Mapa final'!$O$41),"")</f>
        <v/>
      </c>
      <c r="AM39" s="57" t="str">
        <f>IF(AND('Mapa final'!$Y$42="Baja",'Mapa final'!$AA$42="Catastrófico"),CONCATENATE("R4C",'Mapa final'!$O$42),"")</f>
        <v/>
      </c>
      <c r="AN39" s="83"/>
      <c r="AO39" s="428"/>
      <c r="AP39" s="429"/>
      <c r="AQ39" s="429"/>
      <c r="AR39" s="429"/>
      <c r="AS39" s="429"/>
      <c r="AT39" s="43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56"/>
      <c r="C40" s="356"/>
      <c r="D40" s="357"/>
      <c r="E40" s="397"/>
      <c r="F40" s="398"/>
      <c r="G40" s="398"/>
      <c r="H40" s="398"/>
      <c r="I40" s="398"/>
      <c r="J40" s="76" t="str">
        <f>IF(AND('Mapa final'!$Y$43="Baja",'Mapa final'!$AA$43="Leve"),CONCATENATE("R5C",'Mapa final'!$O$43),"")</f>
        <v/>
      </c>
      <c r="K40" s="77" t="str">
        <f>IF(AND('Mapa final'!$Y$44="Baja",'Mapa final'!$AA$44="Leve"),CONCATENATE("R5C",'Mapa final'!$O$44),"")</f>
        <v/>
      </c>
      <c r="L40" s="77" t="str">
        <f>IF(AND('Mapa final'!$Y$45="Baja",'Mapa final'!$AA$45="Leve"),CONCATENATE("R5C",'Mapa final'!$O$45),"")</f>
        <v/>
      </c>
      <c r="M40" s="77" t="str">
        <f>IF(AND('Mapa final'!$Y$46="Baja",'Mapa final'!$AA$46="Leve"),CONCATENATE("R5C",'Mapa final'!$O$46),"")</f>
        <v/>
      </c>
      <c r="N40" s="77" t="str">
        <f>IF(AND('Mapa final'!$Y$47="Baja",'Mapa final'!$AA$47="Leve"),CONCATENATE("R5C",'Mapa final'!$O$47),"")</f>
        <v/>
      </c>
      <c r="O40" s="78" t="str">
        <f>IF(AND('Mapa final'!$Y$48="Baja",'Mapa final'!$AA$48="Leve"),CONCATENATE("R5C",'Mapa final'!$O$48),"")</f>
        <v/>
      </c>
      <c r="P40" s="67" t="str">
        <f>IF(AND('Mapa final'!$Y$43="Baja",'Mapa final'!$AA$43="Menor"),CONCATENATE("R5C",'Mapa final'!$O$43),"")</f>
        <v/>
      </c>
      <c r="Q40" s="68" t="str">
        <f>IF(AND('Mapa final'!$Y$44="Baja",'Mapa final'!$AA$44="Menor"),CONCATENATE("R5C",'Mapa final'!$O$44),"")</f>
        <v/>
      </c>
      <c r="R40" s="68" t="str">
        <f>IF(AND('Mapa final'!$Y$45="Baja",'Mapa final'!$AA$45="Menor"),CONCATENATE("R5C",'Mapa final'!$O$45),"")</f>
        <v/>
      </c>
      <c r="S40" s="68" t="str">
        <f>IF(AND('Mapa final'!$Y$46="Baja",'Mapa final'!$AA$46="Menor"),CONCATENATE("R5C",'Mapa final'!$O$46),"")</f>
        <v/>
      </c>
      <c r="T40" s="68" t="str">
        <f>IF(AND('Mapa final'!$Y$47="Baja",'Mapa final'!$AA$47="Menor"),CONCATENATE("R5C",'Mapa final'!$O$47),"")</f>
        <v/>
      </c>
      <c r="U40" s="69" t="str">
        <f>IF(AND('Mapa final'!$Y$48="Baja",'Mapa final'!$AA$48="Menor"),CONCATENATE("R5C",'Mapa final'!$O$48),"")</f>
        <v/>
      </c>
      <c r="V40" s="67" t="str">
        <f>IF(AND('Mapa final'!$Y$43="Baja",'Mapa final'!$AA$43="Moderado"),CONCATENATE("R5C",'Mapa final'!$O$43),"")</f>
        <v/>
      </c>
      <c r="W40" s="68" t="str">
        <f>IF(AND('Mapa final'!$Y$44="Baja",'Mapa final'!$AA$44="Moderado"),CONCATENATE("R5C",'Mapa final'!$O$44),"")</f>
        <v/>
      </c>
      <c r="X40" s="68" t="str">
        <f>IF(AND('Mapa final'!$Y$45="Baja",'Mapa final'!$AA$45="Moderado"),CONCATENATE("R5C",'Mapa final'!$O$45),"")</f>
        <v/>
      </c>
      <c r="Y40" s="68" t="str">
        <f>IF(AND('Mapa final'!$Y$46="Baja",'Mapa final'!$AA$46="Moderado"),CONCATENATE("R5C",'Mapa final'!$O$46),"")</f>
        <v/>
      </c>
      <c r="Z40" s="68" t="str">
        <f>IF(AND('Mapa final'!$Y$47="Baja",'Mapa final'!$AA$47="Moderado"),CONCATENATE("R5C",'Mapa final'!$O$47),"")</f>
        <v/>
      </c>
      <c r="AA40" s="69" t="str">
        <f>IF(AND('Mapa final'!$Y$48="Baja",'Mapa final'!$AA$48="Moderado"),CONCATENATE("R5C",'Mapa final'!$O$48),"")</f>
        <v/>
      </c>
      <c r="AB40" s="52" t="str">
        <f>IF(AND('Mapa final'!$Y$43="Baja",'Mapa final'!$AA$43="Mayor"),CONCATENATE("R5C",'Mapa final'!$O$43),"")</f>
        <v/>
      </c>
      <c r="AC40" s="53" t="str">
        <f>IF(AND('Mapa final'!$Y$44="Baja",'Mapa final'!$AA$44="Mayor"),CONCATENATE("R5C",'Mapa final'!$O$44),"")</f>
        <v/>
      </c>
      <c r="AD40" s="53" t="str">
        <f>IF(AND('Mapa final'!$Y$45="Baja",'Mapa final'!$AA$45="Mayor"),CONCATENATE("R5C",'Mapa final'!$O$45),"")</f>
        <v/>
      </c>
      <c r="AE40" s="53" t="str">
        <f>IF(AND('Mapa final'!$Y$46="Baja",'Mapa final'!$AA$46="Mayor"),CONCATENATE("R5C",'Mapa final'!$O$46),"")</f>
        <v/>
      </c>
      <c r="AF40" s="53" t="str">
        <f>IF(AND('Mapa final'!$Y$47="Baja",'Mapa final'!$AA$47="Mayor"),CONCATENATE("R5C",'Mapa final'!$O$47),"")</f>
        <v/>
      </c>
      <c r="AG40" s="54" t="str">
        <f>IF(AND('Mapa final'!$Y$48="Baja",'Mapa final'!$AA$48="Mayor"),CONCATENATE("R5C",'Mapa final'!$O$48),"")</f>
        <v/>
      </c>
      <c r="AH40" s="55" t="str">
        <f>IF(AND('Mapa final'!$Y$43="Baja",'Mapa final'!$AA$43="Catastrófico"),CONCATENATE("R5C",'Mapa final'!$O$43),"")</f>
        <v/>
      </c>
      <c r="AI40" s="56" t="str">
        <f>IF(AND('Mapa final'!$Y$44="Baja",'Mapa final'!$AA$44="Catastrófico"),CONCATENATE("R5C",'Mapa final'!$O$44),"")</f>
        <v/>
      </c>
      <c r="AJ40" s="56" t="str">
        <f>IF(AND('Mapa final'!$Y$45="Baja",'Mapa final'!$AA$45="Catastrófico"),CONCATENATE("R5C",'Mapa final'!$O$45),"")</f>
        <v/>
      </c>
      <c r="AK40" s="56" t="str">
        <f>IF(AND('Mapa final'!$Y$46="Baja",'Mapa final'!$AA$46="Catastrófico"),CONCATENATE("R5C",'Mapa final'!$O$46),"")</f>
        <v/>
      </c>
      <c r="AL40" s="56" t="str">
        <f>IF(AND('Mapa final'!$Y$47="Baja",'Mapa final'!$AA$47="Catastrófico"),CONCATENATE("R5C",'Mapa final'!$O$47),"")</f>
        <v/>
      </c>
      <c r="AM40" s="57" t="str">
        <f>IF(AND('Mapa final'!$Y$48="Baja",'Mapa final'!$AA$48="Catastrófico"),CONCATENATE("R5C",'Mapa final'!$O$48),"")</f>
        <v/>
      </c>
      <c r="AN40" s="83"/>
      <c r="AO40" s="428"/>
      <c r="AP40" s="429"/>
      <c r="AQ40" s="429"/>
      <c r="AR40" s="429"/>
      <c r="AS40" s="429"/>
      <c r="AT40" s="43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56"/>
      <c r="C41" s="356"/>
      <c r="D41" s="357"/>
      <c r="E41" s="397"/>
      <c r="F41" s="398"/>
      <c r="G41" s="398"/>
      <c r="H41" s="398"/>
      <c r="I41" s="398"/>
      <c r="J41" s="76" t="str">
        <f>IF(AND('Mapa final'!$Y$49="Baja",'Mapa final'!$AA$49="Leve"),CONCATENATE("R6C",'Mapa final'!$O$49),"")</f>
        <v/>
      </c>
      <c r="K41" s="77" t="str">
        <f>IF(AND('Mapa final'!$Y$50="Baja",'Mapa final'!$AA$50="Leve"),CONCATENATE("R6C",'Mapa final'!$O$50),"")</f>
        <v/>
      </c>
      <c r="L41" s="77" t="str">
        <f>IF(AND('Mapa final'!$Y$51="Baja",'Mapa final'!$AA$51="Leve"),CONCATENATE("R6C",'Mapa final'!$O$51),"")</f>
        <v/>
      </c>
      <c r="M41" s="77" t="str">
        <f>IF(AND('Mapa final'!$Y$52="Baja",'Mapa final'!$AA$52="Leve"),CONCATENATE("R6C",'Mapa final'!$O$52),"")</f>
        <v/>
      </c>
      <c r="N41" s="77" t="str">
        <f>IF(AND('Mapa final'!$Y$53="Baja",'Mapa final'!$AA$53="Leve"),CONCATENATE("R6C",'Mapa final'!$O$53),"")</f>
        <v/>
      </c>
      <c r="O41" s="78" t="str">
        <f>IF(AND('Mapa final'!$Y$54="Baja",'Mapa final'!$AA$54="Leve"),CONCATENATE("R6C",'Mapa final'!$O$54),"")</f>
        <v/>
      </c>
      <c r="P41" s="67" t="str">
        <f>IF(AND('Mapa final'!$Y$49="Baja",'Mapa final'!$AA$49="Menor"),CONCATENATE("R6C",'Mapa final'!$O$49),"")</f>
        <v/>
      </c>
      <c r="Q41" s="68" t="str">
        <f>IF(AND('Mapa final'!$Y$50="Baja",'Mapa final'!$AA$50="Menor"),CONCATENATE("R6C",'Mapa final'!$O$50),"")</f>
        <v/>
      </c>
      <c r="R41" s="68" t="str">
        <f>IF(AND('Mapa final'!$Y$51="Baja",'Mapa final'!$AA$51="Menor"),CONCATENATE("R6C",'Mapa final'!$O$51),"")</f>
        <v/>
      </c>
      <c r="S41" s="68" t="str">
        <f>IF(AND('Mapa final'!$Y$52="Baja",'Mapa final'!$AA$52="Menor"),CONCATENATE("R6C",'Mapa final'!$O$52),"")</f>
        <v/>
      </c>
      <c r="T41" s="68" t="str">
        <f>IF(AND('Mapa final'!$Y$53="Baja",'Mapa final'!$AA$53="Menor"),CONCATENATE("R6C",'Mapa final'!$O$53),"")</f>
        <v/>
      </c>
      <c r="U41" s="69" t="str">
        <f>IF(AND('Mapa final'!$Y$54="Baja",'Mapa final'!$AA$54="Menor"),CONCATENATE("R6C",'Mapa final'!$O$54),"")</f>
        <v/>
      </c>
      <c r="V41" s="67" t="str">
        <f>IF(AND('Mapa final'!$Y$49="Baja",'Mapa final'!$AA$49="Moderado"),CONCATENATE("R6C",'Mapa final'!$O$49),"")</f>
        <v/>
      </c>
      <c r="W41" s="68" t="str">
        <f>IF(AND('Mapa final'!$Y$50="Baja",'Mapa final'!$AA$50="Moderado"),CONCATENATE("R6C",'Mapa final'!$O$50),"")</f>
        <v/>
      </c>
      <c r="X41" s="68" t="str">
        <f>IF(AND('Mapa final'!$Y$51="Baja",'Mapa final'!$AA$51="Moderado"),CONCATENATE("R6C",'Mapa final'!$O$51),"")</f>
        <v/>
      </c>
      <c r="Y41" s="68" t="str">
        <f>IF(AND('Mapa final'!$Y$52="Baja",'Mapa final'!$AA$52="Moderado"),CONCATENATE("R6C",'Mapa final'!$O$52),"")</f>
        <v/>
      </c>
      <c r="Z41" s="68" t="str">
        <f>IF(AND('Mapa final'!$Y$53="Baja",'Mapa final'!$AA$53="Moderado"),CONCATENATE("R6C",'Mapa final'!$O$53),"")</f>
        <v/>
      </c>
      <c r="AA41" s="69" t="str">
        <f>IF(AND('Mapa final'!$Y$54="Baja",'Mapa final'!$AA$54="Moderado"),CONCATENATE("R6C",'Mapa final'!$O$54),"")</f>
        <v/>
      </c>
      <c r="AB41" s="52" t="str">
        <f>IF(AND('Mapa final'!$Y$49="Baja",'Mapa final'!$AA$49="Mayor"),CONCATENATE("R6C",'Mapa final'!$O$49),"")</f>
        <v/>
      </c>
      <c r="AC41" s="53" t="str">
        <f>IF(AND('Mapa final'!$Y$50="Baja",'Mapa final'!$AA$50="Mayor"),CONCATENATE("R6C",'Mapa final'!$O$50),"")</f>
        <v/>
      </c>
      <c r="AD41" s="53" t="str">
        <f>IF(AND('Mapa final'!$Y$51="Baja",'Mapa final'!$AA$51="Mayor"),CONCATENATE("R6C",'Mapa final'!$O$51),"")</f>
        <v/>
      </c>
      <c r="AE41" s="53" t="str">
        <f>IF(AND('Mapa final'!$Y$52="Baja",'Mapa final'!$AA$52="Mayor"),CONCATENATE("R6C",'Mapa final'!$O$52),"")</f>
        <v/>
      </c>
      <c r="AF41" s="53" t="str">
        <f>IF(AND('Mapa final'!$Y$53="Baja",'Mapa final'!$AA$53="Mayor"),CONCATENATE("R6C",'Mapa final'!$O$53),"")</f>
        <v/>
      </c>
      <c r="AG41" s="54" t="str">
        <f>IF(AND('Mapa final'!$Y$54="Baja",'Mapa final'!$AA$54="Mayor"),CONCATENATE("R6C",'Mapa final'!$O$54),"")</f>
        <v/>
      </c>
      <c r="AH41" s="55" t="str">
        <f>IF(AND('Mapa final'!$Y$49="Baja",'Mapa final'!$AA$49="Catastrófico"),CONCATENATE("R6C",'Mapa final'!$O$49),"")</f>
        <v/>
      </c>
      <c r="AI41" s="56" t="str">
        <f>IF(AND('Mapa final'!$Y$50="Baja",'Mapa final'!$AA$50="Catastrófico"),CONCATENATE("R6C",'Mapa final'!$O$50),"")</f>
        <v/>
      </c>
      <c r="AJ41" s="56" t="str">
        <f>IF(AND('Mapa final'!$Y$51="Baja",'Mapa final'!$AA$51="Catastrófico"),CONCATENATE("R6C",'Mapa final'!$O$51),"")</f>
        <v/>
      </c>
      <c r="AK41" s="56" t="str">
        <f>IF(AND('Mapa final'!$Y$52="Baja",'Mapa final'!$AA$52="Catastrófico"),CONCATENATE("R6C",'Mapa final'!$O$52),"")</f>
        <v/>
      </c>
      <c r="AL41" s="56" t="str">
        <f>IF(AND('Mapa final'!$Y$53="Baja",'Mapa final'!$AA$53="Catastrófico"),CONCATENATE("R6C",'Mapa final'!$O$53),"")</f>
        <v/>
      </c>
      <c r="AM41" s="57" t="str">
        <f>IF(AND('Mapa final'!$Y$54="Baja",'Mapa final'!$AA$54="Catastrófico"),CONCATENATE("R6C",'Mapa final'!$O$54),"")</f>
        <v/>
      </c>
      <c r="AN41" s="83"/>
      <c r="AO41" s="428"/>
      <c r="AP41" s="429"/>
      <c r="AQ41" s="429"/>
      <c r="AR41" s="429"/>
      <c r="AS41" s="429"/>
      <c r="AT41" s="43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56"/>
      <c r="C42" s="356"/>
      <c r="D42" s="357"/>
      <c r="E42" s="397"/>
      <c r="F42" s="398"/>
      <c r="G42" s="398"/>
      <c r="H42" s="398"/>
      <c r="I42" s="398"/>
      <c r="J42" s="76" t="str">
        <f>IF(AND('Mapa final'!$Y$55="Baja",'Mapa final'!$AA$55="Leve"),CONCATENATE("R7C",'Mapa final'!$O$55),"")</f>
        <v/>
      </c>
      <c r="K42" s="77" t="str">
        <f>IF(AND('Mapa final'!$Y$56="Baja",'Mapa final'!$AA$56="Leve"),CONCATENATE("R7C",'Mapa final'!$O$56),"")</f>
        <v/>
      </c>
      <c r="L42" s="77" t="str">
        <f>IF(AND('Mapa final'!$Y$57="Baja",'Mapa final'!$AA$57="Leve"),CONCATENATE("R7C",'Mapa final'!$O$57),"")</f>
        <v/>
      </c>
      <c r="M42" s="77" t="str">
        <f>IF(AND('Mapa final'!$Y$58="Baja",'Mapa final'!$AA$58="Leve"),CONCATENATE("R7C",'Mapa final'!$O$58),"")</f>
        <v/>
      </c>
      <c r="N42" s="77" t="str">
        <f>IF(AND('Mapa final'!$Y$59="Baja",'Mapa final'!$AA$59="Leve"),CONCATENATE("R7C",'Mapa final'!$O$59),"")</f>
        <v/>
      </c>
      <c r="O42" s="78" t="str">
        <f>IF(AND('Mapa final'!$Y$60="Baja",'Mapa final'!$AA$60="Leve"),CONCATENATE("R7C",'Mapa final'!$O$60),"")</f>
        <v/>
      </c>
      <c r="P42" s="67" t="str">
        <f>IF(AND('Mapa final'!$Y$55="Baja",'Mapa final'!$AA$55="Menor"),CONCATENATE("R7C",'Mapa final'!$O$55),"")</f>
        <v/>
      </c>
      <c r="Q42" s="68" t="str">
        <f>IF(AND('Mapa final'!$Y$56="Baja",'Mapa final'!$AA$56="Menor"),CONCATENATE("R7C",'Mapa final'!$O$56),"")</f>
        <v/>
      </c>
      <c r="R42" s="68" t="str">
        <f>IF(AND('Mapa final'!$Y$57="Baja",'Mapa final'!$AA$57="Menor"),CONCATENATE("R7C",'Mapa final'!$O$57),"")</f>
        <v/>
      </c>
      <c r="S42" s="68" t="str">
        <f>IF(AND('Mapa final'!$Y$58="Baja",'Mapa final'!$AA$58="Menor"),CONCATENATE("R7C",'Mapa final'!$O$58),"")</f>
        <v/>
      </c>
      <c r="T42" s="68" t="str">
        <f>IF(AND('Mapa final'!$Y$59="Baja",'Mapa final'!$AA$59="Menor"),CONCATENATE("R7C",'Mapa final'!$O$59),"")</f>
        <v/>
      </c>
      <c r="U42" s="69" t="str">
        <f>IF(AND('Mapa final'!$Y$60="Baja",'Mapa final'!$AA$60="Menor"),CONCATENATE("R7C",'Mapa final'!$O$60),"")</f>
        <v/>
      </c>
      <c r="V42" s="67" t="str">
        <f>IF(AND('Mapa final'!$Y$55="Baja",'Mapa final'!$AA$55="Moderado"),CONCATENATE("R7C",'Mapa final'!$O$55),"")</f>
        <v/>
      </c>
      <c r="W42" s="68" t="str">
        <f>IF(AND('Mapa final'!$Y$56="Baja",'Mapa final'!$AA$56="Moderado"),CONCATENATE("R7C",'Mapa final'!$O$56),"")</f>
        <v/>
      </c>
      <c r="X42" s="68" t="str">
        <f>IF(AND('Mapa final'!$Y$57="Baja",'Mapa final'!$AA$57="Moderado"),CONCATENATE("R7C",'Mapa final'!$O$57),"")</f>
        <v/>
      </c>
      <c r="Y42" s="68" t="str">
        <f>IF(AND('Mapa final'!$Y$58="Baja",'Mapa final'!$AA$58="Moderado"),CONCATENATE("R7C",'Mapa final'!$O$58),"")</f>
        <v/>
      </c>
      <c r="Z42" s="68" t="str">
        <f>IF(AND('Mapa final'!$Y$59="Baja",'Mapa final'!$AA$59="Moderado"),CONCATENATE("R7C",'Mapa final'!$O$59),"")</f>
        <v/>
      </c>
      <c r="AA42" s="69" t="str">
        <f>IF(AND('Mapa final'!$Y$60="Baja",'Mapa final'!$AA$60="Moderado"),CONCATENATE("R7C",'Mapa final'!$O$60),"")</f>
        <v/>
      </c>
      <c r="AB42" s="52" t="str">
        <f>IF(AND('Mapa final'!$Y$55="Baja",'Mapa final'!$AA$55="Mayor"),CONCATENATE("R7C",'Mapa final'!$O$55),"")</f>
        <v/>
      </c>
      <c r="AC42" s="53" t="str">
        <f>IF(AND('Mapa final'!$Y$56="Baja",'Mapa final'!$AA$56="Mayor"),CONCATENATE("R7C",'Mapa final'!$O$56),"")</f>
        <v/>
      </c>
      <c r="AD42" s="53" t="str">
        <f>IF(AND('Mapa final'!$Y$57="Baja",'Mapa final'!$AA$57="Mayor"),CONCATENATE("R7C",'Mapa final'!$O$57),"")</f>
        <v/>
      </c>
      <c r="AE42" s="53" t="str">
        <f>IF(AND('Mapa final'!$Y$58="Baja",'Mapa final'!$AA$58="Mayor"),CONCATENATE("R7C",'Mapa final'!$O$58),"")</f>
        <v/>
      </c>
      <c r="AF42" s="53" t="str">
        <f>IF(AND('Mapa final'!$Y$59="Baja",'Mapa final'!$AA$59="Mayor"),CONCATENATE("R7C",'Mapa final'!$O$59),"")</f>
        <v/>
      </c>
      <c r="AG42" s="54" t="str">
        <f>IF(AND('Mapa final'!$Y$60="Baja",'Mapa final'!$AA$60="Mayor"),CONCATENATE("R7C",'Mapa final'!$O$60),"")</f>
        <v/>
      </c>
      <c r="AH42" s="55" t="str">
        <f>IF(AND('Mapa final'!$Y$55="Baja",'Mapa final'!$AA$55="Catastrófico"),CONCATENATE("R7C",'Mapa final'!$O$55),"")</f>
        <v/>
      </c>
      <c r="AI42" s="56" t="str">
        <f>IF(AND('Mapa final'!$Y$56="Baja",'Mapa final'!$AA$56="Catastrófico"),CONCATENATE("R7C",'Mapa final'!$O$56),"")</f>
        <v/>
      </c>
      <c r="AJ42" s="56" t="str">
        <f>IF(AND('Mapa final'!$Y$57="Baja",'Mapa final'!$AA$57="Catastrófico"),CONCATENATE("R7C",'Mapa final'!$O$57),"")</f>
        <v/>
      </c>
      <c r="AK42" s="56" t="str">
        <f>IF(AND('Mapa final'!$Y$58="Baja",'Mapa final'!$AA$58="Catastrófico"),CONCATENATE("R7C",'Mapa final'!$O$58),"")</f>
        <v/>
      </c>
      <c r="AL42" s="56" t="str">
        <f>IF(AND('Mapa final'!$Y$59="Baja",'Mapa final'!$AA$59="Catastrófico"),CONCATENATE("R7C",'Mapa final'!$O$59),"")</f>
        <v/>
      </c>
      <c r="AM42" s="57" t="str">
        <f>IF(AND('Mapa final'!$Y$60="Baja",'Mapa final'!$AA$60="Catastrófico"),CONCATENATE("R7C",'Mapa final'!$O$60),"")</f>
        <v/>
      </c>
      <c r="AN42" s="83"/>
      <c r="AO42" s="428"/>
      <c r="AP42" s="429"/>
      <c r="AQ42" s="429"/>
      <c r="AR42" s="429"/>
      <c r="AS42" s="429"/>
      <c r="AT42" s="43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56"/>
      <c r="C43" s="356"/>
      <c r="D43" s="357"/>
      <c r="E43" s="397"/>
      <c r="F43" s="398"/>
      <c r="G43" s="398"/>
      <c r="H43" s="398"/>
      <c r="I43" s="398"/>
      <c r="J43" s="76" t="str">
        <f>IF(AND('Mapa final'!$Y$61="Baja",'Mapa final'!$AA$61="Leve"),CONCATENATE("R8C",'Mapa final'!$O$61),"")</f>
        <v/>
      </c>
      <c r="K43" s="77" t="str">
        <f>IF(AND('Mapa final'!$Y$62="Baja",'Mapa final'!$AA$62="Leve"),CONCATENATE("R8C",'Mapa final'!$O$62),"")</f>
        <v/>
      </c>
      <c r="L43" s="77" t="str">
        <f>IF(AND('Mapa final'!$Y$63="Baja",'Mapa final'!$AA$63="Leve"),CONCATENATE("R8C",'Mapa final'!$O$63),"")</f>
        <v/>
      </c>
      <c r="M43" s="77" t="str">
        <f>IF(AND('Mapa final'!$Y$64="Baja",'Mapa final'!$AA$64="Leve"),CONCATENATE("R8C",'Mapa final'!$O$64),"")</f>
        <v/>
      </c>
      <c r="N43" s="77" t="str">
        <f>IF(AND('Mapa final'!$Y$65="Baja",'Mapa final'!$AA$65="Leve"),CONCATENATE("R8C",'Mapa final'!$O$65),"")</f>
        <v/>
      </c>
      <c r="O43" s="78" t="str">
        <f>IF(AND('Mapa final'!$Y$66="Baja",'Mapa final'!$AA$66="Leve"),CONCATENATE("R8C",'Mapa final'!$O$66),"")</f>
        <v/>
      </c>
      <c r="P43" s="67" t="str">
        <f>IF(AND('Mapa final'!$Y$61="Baja",'Mapa final'!$AA$61="Menor"),CONCATENATE("R8C",'Mapa final'!$O$61),"")</f>
        <v/>
      </c>
      <c r="Q43" s="68" t="str">
        <f>IF(AND('Mapa final'!$Y$62="Baja",'Mapa final'!$AA$62="Menor"),CONCATENATE("R8C",'Mapa final'!$O$62),"")</f>
        <v/>
      </c>
      <c r="R43" s="68" t="str">
        <f>IF(AND('Mapa final'!$Y$63="Baja",'Mapa final'!$AA$63="Menor"),CONCATENATE("R8C",'Mapa final'!$O$63),"")</f>
        <v/>
      </c>
      <c r="S43" s="68" t="str">
        <f>IF(AND('Mapa final'!$Y$64="Baja",'Mapa final'!$AA$64="Menor"),CONCATENATE("R8C",'Mapa final'!$O$64),"")</f>
        <v/>
      </c>
      <c r="T43" s="68" t="str">
        <f>IF(AND('Mapa final'!$Y$65="Baja",'Mapa final'!$AA$65="Menor"),CONCATENATE("R8C",'Mapa final'!$O$65),"")</f>
        <v/>
      </c>
      <c r="U43" s="69" t="str">
        <f>IF(AND('Mapa final'!$Y$66="Baja",'Mapa final'!$AA$66="Menor"),CONCATENATE("R8C",'Mapa final'!$O$66),"")</f>
        <v/>
      </c>
      <c r="V43" s="67" t="str">
        <f>IF(AND('Mapa final'!$Y$61="Baja",'Mapa final'!$AA$61="Moderado"),CONCATENATE("R8C",'Mapa final'!$O$61),"")</f>
        <v/>
      </c>
      <c r="W43" s="68" t="str">
        <f>IF(AND('Mapa final'!$Y$62="Baja",'Mapa final'!$AA$62="Moderado"),CONCATENATE("R8C",'Mapa final'!$O$62),"")</f>
        <v/>
      </c>
      <c r="X43" s="68" t="str">
        <f>IF(AND('Mapa final'!$Y$63="Baja",'Mapa final'!$AA$63="Moderado"),CONCATENATE("R8C",'Mapa final'!$O$63),"")</f>
        <v/>
      </c>
      <c r="Y43" s="68" t="str">
        <f>IF(AND('Mapa final'!$Y$64="Baja",'Mapa final'!$AA$64="Moderado"),CONCATENATE("R8C",'Mapa final'!$O$64),"")</f>
        <v/>
      </c>
      <c r="Z43" s="68" t="str">
        <f>IF(AND('Mapa final'!$Y$65="Baja",'Mapa final'!$AA$65="Moderado"),CONCATENATE("R8C",'Mapa final'!$O$65),"")</f>
        <v/>
      </c>
      <c r="AA43" s="69" t="str">
        <f>IF(AND('Mapa final'!$Y$66="Baja",'Mapa final'!$AA$66="Moderado"),CONCATENATE("R8C",'Mapa final'!$O$66),"")</f>
        <v/>
      </c>
      <c r="AB43" s="52" t="str">
        <f>IF(AND('Mapa final'!$Y$61="Baja",'Mapa final'!$AA$61="Mayor"),CONCATENATE("R8C",'Mapa final'!$O$61),"")</f>
        <v/>
      </c>
      <c r="AC43" s="53" t="str">
        <f>IF(AND('Mapa final'!$Y$62="Baja",'Mapa final'!$AA$62="Mayor"),CONCATENATE("R8C",'Mapa final'!$O$62),"")</f>
        <v/>
      </c>
      <c r="AD43" s="53" t="str">
        <f>IF(AND('Mapa final'!$Y$63="Baja",'Mapa final'!$AA$63="Mayor"),CONCATENATE("R8C",'Mapa final'!$O$63),"")</f>
        <v/>
      </c>
      <c r="AE43" s="53" t="str">
        <f>IF(AND('Mapa final'!$Y$64="Baja",'Mapa final'!$AA$64="Mayor"),CONCATENATE("R8C",'Mapa final'!$O$64),"")</f>
        <v/>
      </c>
      <c r="AF43" s="53" t="str">
        <f>IF(AND('Mapa final'!$Y$65="Baja",'Mapa final'!$AA$65="Mayor"),CONCATENATE("R8C",'Mapa final'!$O$65),"")</f>
        <v/>
      </c>
      <c r="AG43" s="54" t="str">
        <f>IF(AND('Mapa final'!$Y$66="Baja",'Mapa final'!$AA$66="Mayor"),CONCATENATE("R8C",'Mapa final'!$O$66),"")</f>
        <v/>
      </c>
      <c r="AH43" s="55" t="str">
        <f>IF(AND('Mapa final'!$Y$61="Baja",'Mapa final'!$AA$61="Catastrófico"),CONCATENATE("R8C",'Mapa final'!$O$61),"")</f>
        <v/>
      </c>
      <c r="AI43" s="56" t="str">
        <f>IF(AND('Mapa final'!$Y$62="Baja",'Mapa final'!$AA$62="Catastrófico"),CONCATENATE("R8C",'Mapa final'!$O$62),"")</f>
        <v/>
      </c>
      <c r="AJ43" s="56" t="str">
        <f>IF(AND('Mapa final'!$Y$63="Baja",'Mapa final'!$AA$63="Catastrófico"),CONCATENATE("R8C",'Mapa final'!$O$63),"")</f>
        <v/>
      </c>
      <c r="AK43" s="56" t="str">
        <f>IF(AND('Mapa final'!$Y$64="Baja",'Mapa final'!$AA$64="Catastrófico"),CONCATENATE("R8C",'Mapa final'!$O$64),"")</f>
        <v/>
      </c>
      <c r="AL43" s="56" t="str">
        <f>IF(AND('Mapa final'!$Y$65="Baja",'Mapa final'!$AA$65="Catastrófico"),CONCATENATE("R8C",'Mapa final'!$O$65),"")</f>
        <v/>
      </c>
      <c r="AM43" s="57" t="str">
        <f>IF(AND('Mapa final'!$Y$66="Baja",'Mapa final'!$AA$66="Catastrófico"),CONCATENATE("R8C",'Mapa final'!$O$66),"")</f>
        <v/>
      </c>
      <c r="AN43" s="83"/>
      <c r="AO43" s="428"/>
      <c r="AP43" s="429"/>
      <c r="AQ43" s="429"/>
      <c r="AR43" s="429"/>
      <c r="AS43" s="429"/>
      <c r="AT43" s="43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56"/>
      <c r="C44" s="356"/>
      <c r="D44" s="357"/>
      <c r="E44" s="397"/>
      <c r="F44" s="398"/>
      <c r="G44" s="398"/>
      <c r="H44" s="398"/>
      <c r="I44" s="398"/>
      <c r="J44" s="76" t="str">
        <f>IF(AND('Mapa final'!$Y$67="Baja",'Mapa final'!$AA$67="Leve"),CONCATENATE("R9C",'Mapa final'!$O$67),"")</f>
        <v/>
      </c>
      <c r="K44" s="77" t="str">
        <f>IF(AND('Mapa final'!$Y$68="Baja",'Mapa final'!$AA$68="Leve"),CONCATENATE("R9C",'Mapa final'!$O$68),"")</f>
        <v/>
      </c>
      <c r="L44" s="77" t="str">
        <f>IF(AND('Mapa final'!$Y$69="Baja",'Mapa final'!$AA$69="Leve"),CONCATENATE("R9C",'Mapa final'!$O$69),"")</f>
        <v/>
      </c>
      <c r="M44" s="77" t="str">
        <f>IF(AND('Mapa final'!$Y$70="Baja",'Mapa final'!$AA$70="Leve"),CONCATENATE("R9C",'Mapa final'!$O$70),"")</f>
        <v/>
      </c>
      <c r="N44" s="77" t="str">
        <f>IF(AND('Mapa final'!$Y$71="Baja",'Mapa final'!$AA$71="Leve"),CONCATENATE("R9C",'Mapa final'!$O$71),"")</f>
        <v/>
      </c>
      <c r="O44" s="78" t="str">
        <f>IF(AND('Mapa final'!$Y$72="Baja",'Mapa final'!$AA$72="Leve"),CONCATENATE("R9C",'Mapa final'!$O$72),"")</f>
        <v/>
      </c>
      <c r="P44" s="67" t="str">
        <f>IF(AND('Mapa final'!$Y$67="Baja",'Mapa final'!$AA$67="Menor"),CONCATENATE("R9C",'Mapa final'!$O$67),"")</f>
        <v/>
      </c>
      <c r="Q44" s="68" t="str">
        <f>IF(AND('Mapa final'!$Y$68="Baja",'Mapa final'!$AA$68="Menor"),CONCATENATE("R9C",'Mapa final'!$O$68),"")</f>
        <v/>
      </c>
      <c r="R44" s="68" t="str">
        <f>IF(AND('Mapa final'!$Y$69="Baja",'Mapa final'!$AA$69="Menor"),CONCATENATE("R9C",'Mapa final'!$O$69),"")</f>
        <v/>
      </c>
      <c r="S44" s="68" t="str">
        <f>IF(AND('Mapa final'!$Y$70="Baja",'Mapa final'!$AA$70="Menor"),CONCATENATE("R9C",'Mapa final'!$O$70),"")</f>
        <v/>
      </c>
      <c r="T44" s="68" t="str">
        <f>IF(AND('Mapa final'!$Y$71="Baja",'Mapa final'!$AA$71="Menor"),CONCATENATE("R9C",'Mapa final'!$O$71),"")</f>
        <v/>
      </c>
      <c r="U44" s="69" t="str">
        <f>IF(AND('Mapa final'!$Y$72="Baja",'Mapa final'!$AA$72="Menor"),CONCATENATE("R9C",'Mapa final'!$O$72),"")</f>
        <v/>
      </c>
      <c r="V44" s="67" t="str">
        <f>IF(AND('Mapa final'!$Y$67="Baja",'Mapa final'!$AA$67="Moderado"),CONCATENATE("R9C",'Mapa final'!$O$67),"")</f>
        <v/>
      </c>
      <c r="W44" s="68" t="str">
        <f>IF(AND('Mapa final'!$Y$68="Baja",'Mapa final'!$AA$68="Moderado"),CONCATENATE("R9C",'Mapa final'!$O$68),"")</f>
        <v/>
      </c>
      <c r="X44" s="68" t="str">
        <f>IF(AND('Mapa final'!$Y$69="Baja",'Mapa final'!$AA$69="Moderado"),CONCATENATE("R9C",'Mapa final'!$O$69),"")</f>
        <v/>
      </c>
      <c r="Y44" s="68" t="str">
        <f>IF(AND('Mapa final'!$Y$70="Baja",'Mapa final'!$AA$70="Moderado"),CONCATENATE("R9C",'Mapa final'!$O$70),"")</f>
        <v/>
      </c>
      <c r="Z44" s="68" t="str">
        <f>IF(AND('Mapa final'!$Y$71="Baja",'Mapa final'!$AA$71="Moderado"),CONCATENATE("R9C",'Mapa final'!$O$71),"")</f>
        <v/>
      </c>
      <c r="AA44" s="69" t="str">
        <f>IF(AND('Mapa final'!$Y$72="Baja",'Mapa final'!$AA$72="Moderado"),CONCATENATE("R9C",'Mapa final'!$O$72),"")</f>
        <v/>
      </c>
      <c r="AB44" s="52" t="str">
        <f>IF(AND('Mapa final'!$Y$67="Baja",'Mapa final'!$AA$67="Mayor"),CONCATENATE("R9C",'Mapa final'!$O$67),"")</f>
        <v/>
      </c>
      <c r="AC44" s="53" t="str">
        <f>IF(AND('Mapa final'!$Y$68="Baja",'Mapa final'!$AA$68="Mayor"),CONCATENATE("R9C",'Mapa final'!$O$68),"")</f>
        <v/>
      </c>
      <c r="AD44" s="53" t="str">
        <f>IF(AND('Mapa final'!$Y$69="Baja",'Mapa final'!$AA$69="Mayor"),CONCATENATE("R9C",'Mapa final'!$O$69),"")</f>
        <v/>
      </c>
      <c r="AE44" s="53" t="str">
        <f>IF(AND('Mapa final'!$Y$70="Baja",'Mapa final'!$AA$70="Mayor"),CONCATENATE("R9C",'Mapa final'!$O$70),"")</f>
        <v/>
      </c>
      <c r="AF44" s="53" t="str">
        <f>IF(AND('Mapa final'!$Y$71="Baja",'Mapa final'!$AA$71="Mayor"),CONCATENATE("R9C",'Mapa final'!$O$71),"")</f>
        <v/>
      </c>
      <c r="AG44" s="54" t="str">
        <f>IF(AND('Mapa final'!$Y$72="Baja",'Mapa final'!$AA$72="Mayor"),CONCATENATE("R9C",'Mapa final'!$O$72),"")</f>
        <v/>
      </c>
      <c r="AH44" s="55" t="str">
        <f>IF(AND('Mapa final'!$Y$67="Baja",'Mapa final'!$AA$67="Catastrófico"),CONCATENATE("R9C",'Mapa final'!$O$67),"")</f>
        <v/>
      </c>
      <c r="AI44" s="56" t="str">
        <f>IF(AND('Mapa final'!$Y$68="Baja",'Mapa final'!$AA$68="Catastrófico"),CONCATENATE("R9C",'Mapa final'!$O$68),"")</f>
        <v/>
      </c>
      <c r="AJ44" s="56" t="str">
        <f>IF(AND('Mapa final'!$Y$69="Baja",'Mapa final'!$AA$69="Catastrófico"),CONCATENATE("R9C",'Mapa final'!$O$69),"")</f>
        <v/>
      </c>
      <c r="AK44" s="56" t="str">
        <f>IF(AND('Mapa final'!$Y$70="Baja",'Mapa final'!$AA$70="Catastrófico"),CONCATENATE("R9C",'Mapa final'!$O$70),"")</f>
        <v/>
      </c>
      <c r="AL44" s="56" t="str">
        <f>IF(AND('Mapa final'!$Y$71="Baja",'Mapa final'!$AA$71="Catastrófico"),CONCATENATE("R9C",'Mapa final'!$O$71),"")</f>
        <v/>
      </c>
      <c r="AM44" s="57" t="str">
        <f>IF(AND('Mapa final'!$Y$72="Baja",'Mapa final'!$AA$72="Catastrófico"),CONCATENATE("R9C",'Mapa final'!$O$72),"")</f>
        <v/>
      </c>
      <c r="AN44" s="83"/>
      <c r="AO44" s="428"/>
      <c r="AP44" s="429"/>
      <c r="AQ44" s="429"/>
      <c r="AR44" s="429"/>
      <c r="AS44" s="429"/>
      <c r="AT44" s="43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56"/>
      <c r="C45" s="356"/>
      <c r="D45" s="357"/>
      <c r="E45" s="400"/>
      <c r="F45" s="401"/>
      <c r="G45" s="401"/>
      <c r="H45" s="401"/>
      <c r="I45" s="401"/>
      <c r="J45" s="79" t="str">
        <f>IF(AND('Mapa final'!$Y$73="Baja",'Mapa final'!$AA$73="Leve"),CONCATENATE("R10C",'Mapa final'!$O$73),"")</f>
        <v/>
      </c>
      <c r="K45" s="80" t="str">
        <f>IF(AND('Mapa final'!$Y$74="Baja",'Mapa final'!$AA$74="Leve"),CONCATENATE("R10C",'Mapa final'!$O$74),"")</f>
        <v/>
      </c>
      <c r="L45" s="80" t="str">
        <f>IF(AND('Mapa final'!$Y$75="Baja",'Mapa final'!$AA$75="Leve"),CONCATENATE("R10C",'Mapa final'!$O$75),"")</f>
        <v/>
      </c>
      <c r="M45" s="80" t="str">
        <f>IF(AND('Mapa final'!$Y$76="Baja",'Mapa final'!$AA$76="Leve"),CONCATENATE("R10C",'Mapa final'!$O$76),"")</f>
        <v/>
      </c>
      <c r="N45" s="80" t="str">
        <f>IF(AND('Mapa final'!$Y$77="Baja",'Mapa final'!$AA$77="Leve"),CONCATENATE("R10C",'Mapa final'!$O$77),"")</f>
        <v/>
      </c>
      <c r="O45" s="81" t="str">
        <f>IF(AND('Mapa final'!$Y$78="Baja",'Mapa final'!$AA$78="Leve"),CONCATENATE("R10C",'Mapa final'!$O$78),"")</f>
        <v/>
      </c>
      <c r="P45" s="67" t="str">
        <f>IF(AND('Mapa final'!$Y$73="Baja",'Mapa final'!$AA$73="Menor"),CONCATENATE("R10C",'Mapa final'!$O$73),"")</f>
        <v/>
      </c>
      <c r="Q45" s="68" t="str">
        <f>IF(AND('Mapa final'!$Y$74="Baja",'Mapa final'!$AA$74="Menor"),CONCATENATE("R10C",'Mapa final'!$O$74),"")</f>
        <v/>
      </c>
      <c r="R45" s="68" t="str">
        <f>IF(AND('Mapa final'!$Y$75="Baja",'Mapa final'!$AA$75="Menor"),CONCATENATE("R10C",'Mapa final'!$O$75),"")</f>
        <v/>
      </c>
      <c r="S45" s="68" t="str">
        <f>IF(AND('Mapa final'!$Y$76="Baja",'Mapa final'!$AA$76="Menor"),CONCATENATE("R10C",'Mapa final'!$O$76),"")</f>
        <v/>
      </c>
      <c r="T45" s="68" t="str">
        <f>IF(AND('Mapa final'!$Y$77="Baja",'Mapa final'!$AA$77="Menor"),CONCATENATE("R10C",'Mapa final'!$O$77),"")</f>
        <v/>
      </c>
      <c r="U45" s="69" t="str">
        <f>IF(AND('Mapa final'!$Y$78="Baja",'Mapa final'!$AA$78="Menor"),CONCATENATE("R10C",'Mapa final'!$O$78),"")</f>
        <v/>
      </c>
      <c r="V45" s="70" t="str">
        <f>IF(AND('Mapa final'!$Y$73="Baja",'Mapa final'!$AA$73="Moderado"),CONCATENATE("R10C",'Mapa final'!$O$73),"")</f>
        <v/>
      </c>
      <c r="W45" s="71" t="str">
        <f>IF(AND('Mapa final'!$Y$74="Baja",'Mapa final'!$AA$74="Moderado"),CONCATENATE("R10C",'Mapa final'!$O$74),"")</f>
        <v/>
      </c>
      <c r="X45" s="71" t="str">
        <f>IF(AND('Mapa final'!$Y$75="Baja",'Mapa final'!$AA$75="Moderado"),CONCATENATE("R10C",'Mapa final'!$O$75),"")</f>
        <v/>
      </c>
      <c r="Y45" s="71" t="str">
        <f>IF(AND('Mapa final'!$Y$76="Baja",'Mapa final'!$AA$76="Moderado"),CONCATENATE("R10C",'Mapa final'!$O$76),"")</f>
        <v/>
      </c>
      <c r="Z45" s="71" t="str">
        <f>IF(AND('Mapa final'!$Y$77="Baja",'Mapa final'!$AA$77="Moderado"),CONCATENATE("R10C",'Mapa final'!$O$77),"")</f>
        <v/>
      </c>
      <c r="AA45" s="72" t="str">
        <f>IF(AND('Mapa final'!$Y$78="Baja",'Mapa final'!$AA$78="Moderado"),CONCATENATE("R10C",'Mapa final'!$O$78),"")</f>
        <v/>
      </c>
      <c r="AB45" s="58" t="str">
        <f>IF(AND('Mapa final'!$Y$73="Baja",'Mapa final'!$AA$73="Mayor"),CONCATENATE("R10C",'Mapa final'!$O$73),"")</f>
        <v/>
      </c>
      <c r="AC45" s="59" t="str">
        <f>IF(AND('Mapa final'!$Y$74="Baja",'Mapa final'!$AA$74="Mayor"),CONCATENATE("R10C",'Mapa final'!$O$74),"")</f>
        <v/>
      </c>
      <c r="AD45" s="59" t="str">
        <f>IF(AND('Mapa final'!$Y$75="Baja",'Mapa final'!$AA$75="Mayor"),CONCATENATE("R10C",'Mapa final'!$O$75),"")</f>
        <v/>
      </c>
      <c r="AE45" s="59" t="str">
        <f>IF(AND('Mapa final'!$Y$76="Baja",'Mapa final'!$AA$76="Mayor"),CONCATENATE("R10C",'Mapa final'!$O$76),"")</f>
        <v/>
      </c>
      <c r="AF45" s="59" t="str">
        <f>IF(AND('Mapa final'!$Y$77="Baja",'Mapa final'!$AA$77="Mayor"),CONCATENATE("R10C",'Mapa final'!$O$77),"")</f>
        <v/>
      </c>
      <c r="AG45" s="60" t="str">
        <f>IF(AND('Mapa final'!$Y$78="Baja",'Mapa final'!$AA$78="Mayor"),CONCATENATE("R10C",'Mapa final'!$O$78),"")</f>
        <v/>
      </c>
      <c r="AH45" s="61" t="str">
        <f>IF(AND('Mapa final'!$Y$73="Baja",'Mapa final'!$AA$73="Catastrófico"),CONCATENATE("R10C",'Mapa final'!$O$73),"")</f>
        <v/>
      </c>
      <c r="AI45" s="62" t="str">
        <f>IF(AND('Mapa final'!$Y$74="Baja",'Mapa final'!$AA$74="Catastrófico"),CONCATENATE("R10C",'Mapa final'!$O$74),"")</f>
        <v/>
      </c>
      <c r="AJ45" s="62" t="str">
        <f>IF(AND('Mapa final'!$Y$75="Baja",'Mapa final'!$AA$75="Catastrófico"),CONCATENATE("R10C",'Mapa final'!$O$75),"")</f>
        <v/>
      </c>
      <c r="AK45" s="62" t="str">
        <f>IF(AND('Mapa final'!$Y$76="Baja",'Mapa final'!$AA$76="Catastrófico"),CONCATENATE("R10C",'Mapa final'!$O$76),"")</f>
        <v/>
      </c>
      <c r="AL45" s="62" t="str">
        <f>IF(AND('Mapa final'!$Y$77="Baja",'Mapa final'!$AA$77="Catastrófico"),CONCATENATE("R10C",'Mapa final'!$O$77),"")</f>
        <v/>
      </c>
      <c r="AM45" s="63" t="str">
        <f>IF(AND('Mapa final'!$Y$78="Baja",'Mapa final'!$AA$78="Catastrófico"),CONCATENATE("R10C",'Mapa final'!$O$78),"")</f>
        <v/>
      </c>
      <c r="AN45" s="83"/>
      <c r="AO45" s="431"/>
      <c r="AP45" s="432"/>
      <c r="AQ45" s="432"/>
      <c r="AR45" s="432"/>
      <c r="AS45" s="432"/>
      <c r="AT45" s="433"/>
    </row>
    <row r="46" spans="1:80" ht="46.5" customHeight="1" x14ac:dyDescent="0.35">
      <c r="A46" s="83"/>
      <c r="B46" s="356"/>
      <c r="C46" s="356"/>
      <c r="D46" s="357"/>
      <c r="E46" s="394" t="s">
        <v>100</v>
      </c>
      <c r="F46" s="395"/>
      <c r="G46" s="395"/>
      <c r="H46" s="395"/>
      <c r="I46" s="396"/>
      <c r="J46" s="73" t="str">
        <f>IF(AND('Mapa final'!$Y$25="Muy Baja",'Mapa final'!$AA$25="Leve"),CONCATENATE("R1C",'Mapa final'!$O$25),"")</f>
        <v/>
      </c>
      <c r="K46" s="74" t="str">
        <f>IF(AND('Mapa final'!$Y$26="Muy Baja",'Mapa final'!$AA$26="Leve"),CONCATENATE("R1C",'Mapa final'!$O$26),"")</f>
        <v/>
      </c>
      <c r="L46" s="74" t="str">
        <f>IF(AND('Mapa final'!$Y$27="Muy Baja",'Mapa final'!$AA$27="Leve"),CONCATENATE("R1C",'Mapa final'!$O$27),"")</f>
        <v/>
      </c>
      <c r="M46" s="74" t="e">
        <f>IF(AND('Mapa final'!#REF!="Muy Baja",'Mapa final'!#REF!="Leve"),CONCATENATE("R1C",'Mapa final'!#REF!),"")</f>
        <v>#REF!</v>
      </c>
      <c r="N46" s="74" t="e">
        <f>IF(AND('Mapa final'!#REF!="Muy Baja",'Mapa final'!#REF!="Leve"),CONCATENATE("R1C",'Mapa final'!#REF!),"")</f>
        <v>#REF!</v>
      </c>
      <c r="O46" s="75" t="e">
        <f>IF(AND('Mapa final'!#REF!="Muy Baja",'Mapa final'!#REF!="Leve"),CONCATENATE("R1C",'Mapa final'!#REF!),"")</f>
        <v>#REF!</v>
      </c>
      <c r="P46" s="73" t="str">
        <f>IF(AND('Mapa final'!$Y$25="Muy Baja",'Mapa final'!$AA$25="Menor"),CONCATENATE("R1C",'Mapa final'!$O$25),"")</f>
        <v/>
      </c>
      <c r="Q46" s="74" t="str">
        <f>IF(AND('Mapa final'!$Y$26="Muy Baja",'Mapa final'!$AA$26="Menor"),CONCATENATE("R1C",'Mapa final'!$O$26),"")</f>
        <v/>
      </c>
      <c r="R46" s="74" t="str">
        <f>IF(AND('Mapa final'!$Y$27="Muy Baja",'Mapa final'!$AA$27="Menor"),CONCATENATE("R1C",'Mapa final'!$O$27),"")</f>
        <v/>
      </c>
      <c r="S46" s="74" t="e">
        <f>IF(AND('Mapa final'!#REF!="Muy Baja",'Mapa final'!#REF!="Menor"),CONCATENATE("R1C",'Mapa final'!#REF!),"")</f>
        <v>#REF!</v>
      </c>
      <c r="T46" s="74" t="e">
        <f>IF(AND('Mapa final'!#REF!="Muy Baja",'Mapa final'!#REF!="Menor"),CONCATENATE("R1C",'Mapa final'!#REF!),"")</f>
        <v>#REF!</v>
      </c>
      <c r="U46" s="75" t="e">
        <f>IF(AND('Mapa final'!#REF!="Muy Baja",'Mapa final'!#REF!="Menor"),CONCATENATE("R1C",'Mapa final'!#REF!),"")</f>
        <v>#REF!</v>
      </c>
      <c r="V46" s="64" t="str">
        <f>IF(AND('Mapa final'!$Y$25="Muy Baja",'Mapa final'!$AA$25="Moderado"),CONCATENATE("R1C",'Mapa final'!$O$25),"")</f>
        <v/>
      </c>
      <c r="W46" s="82" t="str">
        <f>IF(AND('Mapa final'!$Y$26="Muy Baja",'Mapa final'!$AA$26="Moderado"),CONCATENATE("R1C",'Mapa final'!$O$26),"")</f>
        <v/>
      </c>
      <c r="X46" s="65" t="str">
        <f>IF(AND('Mapa final'!$Y$27="Muy Baja",'Mapa final'!$AA$27="Moderado"),CONCATENATE("R1C",'Mapa final'!$O$27),"")</f>
        <v>R1C3</v>
      </c>
      <c r="Y46" s="65" t="e">
        <f>IF(AND('Mapa final'!#REF!="Muy Baja",'Mapa final'!#REF!="Moderado"),CONCATENATE("R1C",'Mapa final'!#REF!),"")</f>
        <v>#REF!</v>
      </c>
      <c r="Z46" s="65" t="e">
        <f>IF(AND('Mapa final'!#REF!="Muy Baja",'Mapa final'!#REF!="Moderado"),CONCATENATE("R1C",'Mapa final'!#REF!),"")</f>
        <v>#REF!</v>
      </c>
      <c r="AA46" s="66" t="e">
        <f>IF(AND('Mapa final'!#REF!="Muy Baja",'Mapa final'!#REF!="Moderado"),CONCATENATE("R1C",'Mapa final'!#REF!),"")</f>
        <v>#REF!</v>
      </c>
      <c r="AB46" s="46" t="str">
        <f>IF(AND('Mapa final'!$Y$25="Muy Baja",'Mapa final'!$AA$25="Mayor"),CONCATENATE("R1C",'Mapa final'!$O$25),"")</f>
        <v/>
      </c>
      <c r="AC46" s="47" t="str">
        <f>IF(AND('Mapa final'!$Y$26="Muy Baja",'Mapa final'!$AA$26="Mayor"),CONCATENATE("R1C",'Mapa final'!$O$26),"")</f>
        <v/>
      </c>
      <c r="AD46" s="47" t="str">
        <f>IF(AND('Mapa final'!$Y$27="Muy Baja",'Mapa final'!$AA$27="Mayor"),CONCATENATE("R1C",'Mapa final'!$O$27),"")</f>
        <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final'!$Y$25="Muy Baja",'Mapa final'!$AA$25="Catastrófico"),CONCATENATE("R1C",'Mapa final'!$O$25),"")</f>
        <v/>
      </c>
      <c r="AI46" s="50" t="str">
        <f>IF(AND('Mapa final'!$Y$26="Muy Baja",'Mapa final'!$AA$26="Catastrófico"),CONCATENATE("R1C",'Mapa final'!$O$26),"")</f>
        <v/>
      </c>
      <c r="AJ46" s="50" t="str">
        <f>IF(AND('Mapa final'!$Y$27="Muy Baja",'Mapa final'!$AA$27="Catastrófico"),CONCATENATE("R1C",'Mapa final'!$O$27),"")</f>
        <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56"/>
      <c r="C47" s="356"/>
      <c r="D47" s="357"/>
      <c r="E47" s="413"/>
      <c r="F47" s="398"/>
      <c r="G47" s="398"/>
      <c r="H47" s="398"/>
      <c r="I47" s="399"/>
      <c r="J47" s="76" t="str">
        <f>IF(AND('Mapa final'!$Y$28="Muy Baja",'Mapa final'!$AA$28="Leve"),CONCATENATE("R2C",'Mapa final'!$O$28),"")</f>
        <v/>
      </c>
      <c r="K47" s="77" t="str">
        <f>IF(AND('Mapa final'!$Y$29="Muy Baja",'Mapa final'!$AA$29="Leve"),CONCATENATE("R2C",'Mapa final'!$O$29),"")</f>
        <v/>
      </c>
      <c r="L47" s="77" t="str">
        <f>IF(AND('Mapa final'!$Y$30="Muy Baja",'Mapa final'!$AA$30="Leve"),CONCATENATE("R2C",'Mapa final'!$O$30),"")</f>
        <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final'!$Y$28="Muy Baja",'Mapa final'!$AA$28="Menor"),CONCATENATE("R2C",'Mapa final'!$O$28),"")</f>
        <v/>
      </c>
      <c r="Q47" s="77" t="str">
        <f>IF(AND('Mapa final'!$Y$29="Muy Baja",'Mapa final'!$AA$29="Menor"),CONCATENATE("R2C",'Mapa final'!$O$29),"")</f>
        <v/>
      </c>
      <c r="R47" s="77" t="str">
        <f>IF(AND('Mapa final'!$Y$30="Muy Baja",'Mapa final'!$AA$30="Menor"),CONCATENATE("R2C",'Mapa final'!$O$30),"")</f>
        <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final'!$Y$28="Muy Baja",'Mapa final'!$AA$28="Moderado"),CONCATENATE("R2C",'Mapa final'!$O$28),"")</f>
        <v>R2C1</v>
      </c>
      <c r="W47" s="68" t="str">
        <f>IF(AND('Mapa final'!$Y$29="Muy Baja",'Mapa final'!$AA$29="Moderado"),CONCATENATE("R2C",'Mapa final'!$O$29),"")</f>
        <v>R2C2</v>
      </c>
      <c r="X47" s="68" t="str">
        <f>IF(AND('Mapa final'!$Y$30="Muy Baja",'Mapa final'!$AA$30="Moderado"),CONCATENATE("R2C",'Mapa final'!$O$30),"")</f>
        <v>R2C3</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final'!$Y$28="Muy Baja",'Mapa final'!$AA$28="Mayor"),CONCATENATE("R2C",'Mapa final'!$O$28),"")</f>
        <v/>
      </c>
      <c r="AC47" s="53" t="str">
        <f>IF(AND('Mapa final'!$Y$29="Muy Baja",'Mapa final'!$AA$29="Mayor"),CONCATENATE("R2C",'Mapa final'!$O$29),"")</f>
        <v/>
      </c>
      <c r="AD47" s="53" t="str">
        <f>IF(AND('Mapa final'!$Y$30="Muy Baja",'Mapa final'!$AA$30="Mayor"),CONCATENATE("R2C",'Mapa final'!$O$30),"")</f>
        <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final'!$Y$28="Muy Baja",'Mapa final'!$AA$28="Catastrófico"),CONCATENATE("R2C",'Mapa final'!$O$28),"")</f>
        <v/>
      </c>
      <c r="AI47" s="56" t="str">
        <f>IF(AND('Mapa final'!$Y$29="Muy Baja",'Mapa final'!$AA$29="Catastrófico"),CONCATENATE("R2C",'Mapa final'!$O$29),"")</f>
        <v/>
      </c>
      <c r="AJ47" s="56" t="str">
        <f>IF(AND('Mapa final'!$Y$30="Muy Baja",'Mapa final'!$AA$30="Catastrófico"),CONCATENATE("R2C",'Mapa final'!$O$30),"")</f>
        <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56"/>
      <c r="C48" s="356"/>
      <c r="D48" s="357"/>
      <c r="E48" s="413"/>
      <c r="F48" s="398"/>
      <c r="G48" s="398"/>
      <c r="H48" s="398"/>
      <c r="I48" s="399"/>
      <c r="J48" s="76" t="str">
        <f>IF(AND('Mapa final'!$Y$31="Muy Baja",'Mapa final'!$AA$31="Leve"),CONCATENATE("R3C",'Mapa final'!$O$31),"")</f>
        <v/>
      </c>
      <c r="K48" s="77" t="str">
        <f>IF(AND('Mapa final'!$Y$32="Muy Baja",'Mapa final'!$AA$32="Leve"),CONCATENATE("R3C",'Mapa final'!$O$32),"")</f>
        <v/>
      </c>
      <c r="L48" s="77" t="str">
        <f>IF(AND('Mapa final'!$Y$33="Muy Baja",'Mapa final'!$AA$33="Leve"),CONCATENATE("R3C",'Mapa final'!$O$33),"")</f>
        <v/>
      </c>
      <c r="M48" s="77" t="str">
        <f>IF(AND('Mapa final'!$Y$34="Muy Baja",'Mapa final'!$AA$34="Leve"),CONCATENATE("R3C",'Mapa final'!$O$34),"")</f>
        <v/>
      </c>
      <c r="N48" s="77" t="str">
        <f>IF(AND('Mapa final'!$Y$35="Muy Baja",'Mapa final'!$AA$35="Leve"),CONCATENATE("R3C",'Mapa final'!$O$35),"")</f>
        <v/>
      </c>
      <c r="O48" s="78" t="str">
        <f>IF(AND('Mapa final'!$Y$36="Muy Baja",'Mapa final'!$AA$36="Leve"),CONCATENATE("R3C",'Mapa final'!$O$36),"")</f>
        <v/>
      </c>
      <c r="P48" s="76" t="str">
        <f>IF(AND('Mapa final'!$Y$31="Muy Baja",'Mapa final'!$AA$31="Menor"),CONCATENATE("R3C",'Mapa final'!$O$31),"")</f>
        <v/>
      </c>
      <c r="Q48" s="77" t="str">
        <f>IF(AND('Mapa final'!$Y$32="Muy Baja",'Mapa final'!$AA$32="Menor"),CONCATENATE("R3C",'Mapa final'!$O$32),"")</f>
        <v/>
      </c>
      <c r="R48" s="77" t="str">
        <f>IF(AND('Mapa final'!$Y$33="Muy Baja",'Mapa final'!$AA$33="Menor"),CONCATENATE("R3C",'Mapa final'!$O$33),"")</f>
        <v/>
      </c>
      <c r="S48" s="77" t="str">
        <f>IF(AND('Mapa final'!$Y$34="Muy Baja",'Mapa final'!$AA$34="Menor"),CONCATENATE("R3C",'Mapa final'!$O$34),"")</f>
        <v/>
      </c>
      <c r="T48" s="77" t="str">
        <f>IF(AND('Mapa final'!$Y$35="Muy Baja",'Mapa final'!$AA$35="Menor"),CONCATENATE("R3C",'Mapa final'!$O$35),"")</f>
        <v/>
      </c>
      <c r="U48" s="78" t="str">
        <f>IF(AND('Mapa final'!$Y$36="Muy Baja",'Mapa final'!$AA$36="Menor"),CONCATENATE("R3C",'Mapa final'!$O$36),"")</f>
        <v/>
      </c>
      <c r="V48" s="67" t="str">
        <f>IF(AND('Mapa final'!$Y$31="Muy Baja",'Mapa final'!$AA$31="Moderado"),CONCATENATE("R3C",'Mapa final'!$O$31),"")</f>
        <v/>
      </c>
      <c r="W48" s="68" t="str">
        <f>IF(AND('Mapa final'!$Y$32="Muy Baja",'Mapa final'!$AA$32="Moderado"),CONCATENATE("R3C",'Mapa final'!$O$32),"")</f>
        <v/>
      </c>
      <c r="X48" s="68" t="str">
        <f>IF(AND('Mapa final'!$Y$33="Muy Baja",'Mapa final'!$AA$33="Moderado"),CONCATENATE("R3C",'Mapa final'!$O$33),"")</f>
        <v>R3C3</v>
      </c>
      <c r="Y48" s="68" t="str">
        <f>IF(AND('Mapa final'!$Y$34="Muy Baja",'Mapa final'!$AA$34="Moderado"),CONCATENATE("R3C",'Mapa final'!$O$34),"")</f>
        <v>R3C4</v>
      </c>
      <c r="Z48" s="68" t="str">
        <f>IF(AND('Mapa final'!$Y$35="Muy Baja",'Mapa final'!$AA$35="Moderado"),CONCATENATE("R3C",'Mapa final'!$O$35),"")</f>
        <v/>
      </c>
      <c r="AA48" s="69" t="str">
        <f>IF(AND('Mapa final'!$Y$36="Muy Baja",'Mapa final'!$AA$36="Moderado"),CONCATENATE("R3C",'Mapa final'!$O$36),"")</f>
        <v/>
      </c>
      <c r="AB48" s="52" t="str">
        <f>IF(AND('Mapa final'!$Y$31="Muy Baja",'Mapa final'!$AA$31="Mayor"),CONCATENATE("R3C",'Mapa final'!$O$31),"")</f>
        <v/>
      </c>
      <c r="AC48" s="53" t="str">
        <f>IF(AND('Mapa final'!$Y$32="Muy Baja",'Mapa final'!$AA$32="Mayor"),CONCATENATE("R3C",'Mapa final'!$O$32),"")</f>
        <v/>
      </c>
      <c r="AD48" s="53" t="str">
        <f>IF(AND('Mapa final'!$Y$33="Muy Baja",'Mapa final'!$AA$33="Mayor"),CONCATENATE("R3C",'Mapa final'!$O$33),"")</f>
        <v/>
      </c>
      <c r="AE48" s="53" t="str">
        <f>IF(AND('Mapa final'!$Y$34="Muy Baja",'Mapa final'!$AA$34="Mayor"),CONCATENATE("R3C",'Mapa final'!$O$34),"")</f>
        <v/>
      </c>
      <c r="AF48" s="53" t="str">
        <f>IF(AND('Mapa final'!$Y$35="Muy Baja",'Mapa final'!$AA$35="Mayor"),CONCATENATE("R3C",'Mapa final'!$O$35),"")</f>
        <v/>
      </c>
      <c r="AG48" s="54" t="str">
        <f>IF(AND('Mapa final'!$Y$36="Muy Baja",'Mapa final'!$AA$36="Mayor"),CONCATENATE("R3C",'Mapa final'!$O$36),"")</f>
        <v/>
      </c>
      <c r="AH48" s="55" t="str">
        <f>IF(AND('Mapa final'!$Y$31="Muy Baja",'Mapa final'!$AA$31="Catastrófico"),CONCATENATE("R3C",'Mapa final'!$O$31),"")</f>
        <v/>
      </c>
      <c r="AI48" s="56" t="str">
        <f>IF(AND('Mapa final'!$Y$32="Muy Baja",'Mapa final'!$AA$32="Catastrófico"),CONCATENATE("R3C",'Mapa final'!$O$32),"")</f>
        <v/>
      </c>
      <c r="AJ48" s="56" t="str">
        <f>IF(AND('Mapa final'!$Y$33="Muy Baja",'Mapa final'!$AA$33="Catastrófico"),CONCATENATE("R3C",'Mapa final'!$O$33),"")</f>
        <v/>
      </c>
      <c r="AK48" s="56" t="str">
        <f>IF(AND('Mapa final'!$Y$34="Muy Baja",'Mapa final'!$AA$34="Catastrófico"),CONCATENATE("R3C",'Mapa final'!$O$34),"")</f>
        <v/>
      </c>
      <c r="AL48" s="56" t="str">
        <f>IF(AND('Mapa final'!$Y$35="Muy Baja",'Mapa final'!$AA$35="Catastrófico"),CONCATENATE("R3C",'Mapa final'!$O$35),"")</f>
        <v/>
      </c>
      <c r="AM48" s="57" t="str">
        <f>IF(AND('Mapa final'!$Y$36="Muy Baja",'Mapa final'!$AA$36="Catastrófico"),CONCATENATE("R3C",'Mapa final'!$O$36),"")</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56"/>
      <c r="C49" s="356"/>
      <c r="D49" s="357"/>
      <c r="E49" s="397"/>
      <c r="F49" s="398"/>
      <c r="G49" s="398"/>
      <c r="H49" s="398"/>
      <c r="I49" s="399"/>
      <c r="J49" s="76" t="str">
        <f>IF(AND('Mapa final'!$Y$37="Muy Baja",'Mapa final'!$AA$37="Leve"),CONCATENATE("R4C",'Mapa final'!$O$37),"")</f>
        <v/>
      </c>
      <c r="K49" s="77" t="str">
        <f>IF(AND('Mapa final'!$Y$38="Muy Baja",'Mapa final'!$AA$38="Leve"),CONCATENATE("R4C",'Mapa final'!$O$38),"")</f>
        <v/>
      </c>
      <c r="L49" s="77" t="str">
        <f>IF(AND('Mapa final'!$Y$39="Muy Baja",'Mapa final'!$AA$39="Leve"),CONCATENATE("R4C",'Mapa final'!$O$39),"")</f>
        <v/>
      </c>
      <c r="M49" s="77" t="str">
        <f>IF(AND('Mapa final'!$Y$40="Muy Baja",'Mapa final'!$AA$40="Leve"),CONCATENATE("R4C",'Mapa final'!$O$40),"")</f>
        <v/>
      </c>
      <c r="N49" s="77" t="str">
        <f>IF(AND('Mapa final'!$Y$41="Muy Baja",'Mapa final'!$AA$41="Leve"),CONCATENATE("R4C",'Mapa final'!$O$41),"")</f>
        <v/>
      </c>
      <c r="O49" s="78" t="str">
        <f>IF(AND('Mapa final'!$Y$42="Muy Baja",'Mapa final'!$AA$42="Leve"),CONCATENATE("R4C",'Mapa final'!$O$42),"")</f>
        <v/>
      </c>
      <c r="P49" s="76" t="str">
        <f>IF(AND('Mapa final'!$Y$37="Muy Baja",'Mapa final'!$AA$37="Menor"),CONCATENATE("R4C",'Mapa final'!$O$37),"")</f>
        <v/>
      </c>
      <c r="Q49" s="77" t="str">
        <f>IF(AND('Mapa final'!$Y$38="Muy Baja",'Mapa final'!$AA$38="Menor"),CONCATENATE("R4C",'Mapa final'!$O$38),"")</f>
        <v/>
      </c>
      <c r="R49" s="77" t="str">
        <f>IF(AND('Mapa final'!$Y$39="Muy Baja",'Mapa final'!$AA$39="Menor"),CONCATENATE("R4C",'Mapa final'!$O$39),"")</f>
        <v/>
      </c>
      <c r="S49" s="77" t="str">
        <f>IF(AND('Mapa final'!$Y$40="Muy Baja",'Mapa final'!$AA$40="Menor"),CONCATENATE("R4C",'Mapa final'!$O$40),"")</f>
        <v/>
      </c>
      <c r="T49" s="77" t="str">
        <f>IF(AND('Mapa final'!$Y$41="Muy Baja",'Mapa final'!$AA$41="Menor"),CONCATENATE("R4C",'Mapa final'!$O$41),"")</f>
        <v/>
      </c>
      <c r="U49" s="78" t="str">
        <f>IF(AND('Mapa final'!$Y$42="Muy Baja",'Mapa final'!$AA$42="Menor"),CONCATENATE("R4C",'Mapa final'!$O$42),"")</f>
        <v/>
      </c>
      <c r="V49" s="67" t="str">
        <f>IF(AND('Mapa final'!$Y$37="Muy Baja",'Mapa final'!$AA$37="Moderado"),CONCATENATE("R4C",'Mapa final'!$O$37),"")</f>
        <v/>
      </c>
      <c r="W49" s="68" t="str">
        <f>IF(AND('Mapa final'!$Y$38="Muy Baja",'Mapa final'!$AA$38="Moderado"),CONCATENATE("R4C",'Mapa final'!$O$38),"")</f>
        <v/>
      </c>
      <c r="X49" s="68" t="str">
        <f>IF(AND('Mapa final'!$Y$39="Muy Baja",'Mapa final'!$AA$39="Moderado"),CONCATENATE("R4C",'Mapa final'!$O$39),"")</f>
        <v/>
      </c>
      <c r="Y49" s="68" t="str">
        <f>IF(AND('Mapa final'!$Y$40="Muy Baja",'Mapa final'!$AA$40="Moderado"),CONCATENATE("R4C",'Mapa final'!$O$40),"")</f>
        <v/>
      </c>
      <c r="Z49" s="68" t="str">
        <f>IF(AND('Mapa final'!$Y$41="Muy Baja",'Mapa final'!$AA$41="Moderado"),CONCATENATE("R4C",'Mapa final'!$O$41),"")</f>
        <v/>
      </c>
      <c r="AA49" s="69" t="str">
        <f>IF(AND('Mapa final'!$Y$42="Muy Baja",'Mapa final'!$AA$42="Moderado"),CONCATENATE("R4C",'Mapa final'!$O$42),"")</f>
        <v/>
      </c>
      <c r="AB49" s="52" t="str">
        <f>IF(AND('Mapa final'!$Y$37="Muy Baja",'Mapa final'!$AA$37="Mayor"),CONCATENATE("R4C",'Mapa final'!$O$37),"")</f>
        <v/>
      </c>
      <c r="AC49" s="53" t="str">
        <f>IF(AND('Mapa final'!$Y$38="Muy Baja",'Mapa final'!$AA$38="Mayor"),CONCATENATE("R4C",'Mapa final'!$O$38),"")</f>
        <v/>
      </c>
      <c r="AD49" s="53" t="str">
        <f>IF(AND('Mapa final'!$Y$39="Muy Baja",'Mapa final'!$AA$39="Mayor"),CONCATENATE("R4C",'Mapa final'!$O$39),"")</f>
        <v/>
      </c>
      <c r="AE49" s="53" t="str">
        <f>IF(AND('Mapa final'!$Y$40="Muy Baja",'Mapa final'!$AA$40="Mayor"),CONCATENATE("R4C",'Mapa final'!$O$40),"")</f>
        <v/>
      </c>
      <c r="AF49" s="53" t="str">
        <f>IF(AND('Mapa final'!$Y$41="Muy Baja",'Mapa final'!$AA$41="Mayor"),CONCATENATE("R4C",'Mapa final'!$O$41),"")</f>
        <v/>
      </c>
      <c r="AG49" s="54" t="str">
        <f>IF(AND('Mapa final'!$Y$42="Muy Baja",'Mapa final'!$AA$42="Mayor"),CONCATENATE("R4C",'Mapa final'!$O$42),"")</f>
        <v/>
      </c>
      <c r="AH49" s="55" t="str">
        <f>IF(AND('Mapa final'!$Y$37="Muy Baja",'Mapa final'!$AA$37="Catastrófico"),CONCATENATE("R4C",'Mapa final'!$O$37),"")</f>
        <v/>
      </c>
      <c r="AI49" s="56" t="str">
        <f>IF(AND('Mapa final'!$Y$38="Muy Baja",'Mapa final'!$AA$38="Catastrófico"),CONCATENATE("R4C",'Mapa final'!$O$38),"")</f>
        <v/>
      </c>
      <c r="AJ49" s="56" t="str">
        <f>IF(AND('Mapa final'!$Y$39="Muy Baja",'Mapa final'!$AA$39="Catastrófico"),CONCATENATE("R4C",'Mapa final'!$O$39),"")</f>
        <v/>
      </c>
      <c r="AK49" s="56" t="str">
        <f>IF(AND('Mapa final'!$Y$40="Muy Baja",'Mapa final'!$AA$40="Catastrófico"),CONCATENATE("R4C",'Mapa final'!$O$40),"")</f>
        <v/>
      </c>
      <c r="AL49" s="56" t="str">
        <f>IF(AND('Mapa final'!$Y$41="Muy Baja",'Mapa final'!$AA$41="Catastrófico"),CONCATENATE("R4C",'Mapa final'!$O$41),"")</f>
        <v/>
      </c>
      <c r="AM49" s="57" t="str">
        <f>IF(AND('Mapa final'!$Y$42="Muy Baja",'Mapa final'!$AA$42="Catastrófico"),CONCATENATE("R4C",'Mapa final'!$O$42),"")</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56"/>
      <c r="C50" s="356"/>
      <c r="D50" s="357"/>
      <c r="E50" s="397"/>
      <c r="F50" s="398"/>
      <c r="G50" s="398"/>
      <c r="H50" s="398"/>
      <c r="I50" s="399"/>
      <c r="J50" s="76" t="str">
        <f>IF(AND('Mapa final'!$Y$43="Muy Baja",'Mapa final'!$AA$43="Leve"),CONCATENATE("R5C",'Mapa final'!$O$43),"")</f>
        <v/>
      </c>
      <c r="K50" s="77" t="str">
        <f>IF(AND('Mapa final'!$Y$44="Muy Baja",'Mapa final'!$AA$44="Leve"),CONCATENATE("R5C",'Mapa final'!$O$44),"")</f>
        <v/>
      </c>
      <c r="L50" s="77" t="str">
        <f>IF(AND('Mapa final'!$Y$45="Muy Baja",'Mapa final'!$AA$45="Leve"),CONCATENATE("R5C",'Mapa final'!$O$45),"")</f>
        <v/>
      </c>
      <c r="M50" s="77" t="str">
        <f>IF(AND('Mapa final'!$Y$46="Muy Baja",'Mapa final'!$AA$46="Leve"),CONCATENATE("R5C",'Mapa final'!$O$46),"")</f>
        <v/>
      </c>
      <c r="N50" s="77" t="str">
        <f>IF(AND('Mapa final'!$Y$47="Muy Baja",'Mapa final'!$AA$47="Leve"),CONCATENATE("R5C",'Mapa final'!$O$47),"")</f>
        <v/>
      </c>
      <c r="O50" s="78" t="str">
        <f>IF(AND('Mapa final'!$Y$48="Muy Baja",'Mapa final'!$AA$48="Leve"),CONCATENATE("R5C",'Mapa final'!$O$48),"")</f>
        <v/>
      </c>
      <c r="P50" s="76" t="str">
        <f>IF(AND('Mapa final'!$Y$43="Muy Baja",'Mapa final'!$AA$43="Menor"),CONCATENATE("R5C",'Mapa final'!$O$43),"")</f>
        <v/>
      </c>
      <c r="Q50" s="77" t="str">
        <f>IF(AND('Mapa final'!$Y$44="Muy Baja",'Mapa final'!$AA$44="Menor"),CONCATENATE("R5C",'Mapa final'!$O$44),"")</f>
        <v/>
      </c>
      <c r="R50" s="77" t="str">
        <f>IF(AND('Mapa final'!$Y$45="Muy Baja",'Mapa final'!$AA$45="Menor"),CONCATENATE("R5C",'Mapa final'!$O$45),"")</f>
        <v/>
      </c>
      <c r="S50" s="77" t="str">
        <f>IF(AND('Mapa final'!$Y$46="Muy Baja",'Mapa final'!$AA$46="Menor"),CONCATENATE("R5C",'Mapa final'!$O$46),"")</f>
        <v/>
      </c>
      <c r="T50" s="77" t="str">
        <f>IF(AND('Mapa final'!$Y$47="Muy Baja",'Mapa final'!$AA$47="Menor"),CONCATENATE("R5C",'Mapa final'!$O$47),"")</f>
        <v/>
      </c>
      <c r="U50" s="78" t="str">
        <f>IF(AND('Mapa final'!$Y$48="Muy Baja",'Mapa final'!$AA$48="Menor"),CONCATENATE("R5C",'Mapa final'!$O$48),"")</f>
        <v/>
      </c>
      <c r="V50" s="67" t="str">
        <f>IF(AND('Mapa final'!$Y$43="Muy Baja",'Mapa final'!$AA$43="Moderado"),CONCATENATE("R5C",'Mapa final'!$O$43),"")</f>
        <v/>
      </c>
      <c r="W50" s="68" t="str">
        <f>IF(AND('Mapa final'!$Y$44="Muy Baja",'Mapa final'!$AA$44="Moderado"),CONCATENATE("R5C",'Mapa final'!$O$44),"")</f>
        <v/>
      </c>
      <c r="X50" s="68" t="str">
        <f>IF(AND('Mapa final'!$Y$45="Muy Baja",'Mapa final'!$AA$45="Moderado"),CONCATENATE("R5C",'Mapa final'!$O$45),"")</f>
        <v/>
      </c>
      <c r="Y50" s="68" t="str">
        <f>IF(AND('Mapa final'!$Y$46="Muy Baja",'Mapa final'!$AA$46="Moderado"),CONCATENATE("R5C",'Mapa final'!$O$46),"")</f>
        <v/>
      </c>
      <c r="Z50" s="68" t="str">
        <f>IF(AND('Mapa final'!$Y$47="Muy Baja",'Mapa final'!$AA$47="Moderado"),CONCATENATE("R5C",'Mapa final'!$O$47),"")</f>
        <v/>
      </c>
      <c r="AA50" s="69" t="str">
        <f>IF(AND('Mapa final'!$Y$48="Muy Baja",'Mapa final'!$AA$48="Moderado"),CONCATENATE("R5C",'Mapa final'!$O$48),"")</f>
        <v/>
      </c>
      <c r="AB50" s="52" t="str">
        <f>IF(AND('Mapa final'!$Y$43="Muy Baja",'Mapa final'!$AA$43="Mayor"),CONCATENATE("R5C",'Mapa final'!$O$43),"")</f>
        <v/>
      </c>
      <c r="AC50" s="53" t="str">
        <f>IF(AND('Mapa final'!$Y$44="Muy Baja",'Mapa final'!$AA$44="Mayor"),CONCATENATE("R5C",'Mapa final'!$O$44),"")</f>
        <v/>
      </c>
      <c r="AD50" s="53" t="str">
        <f>IF(AND('Mapa final'!$Y$45="Muy Baja",'Mapa final'!$AA$45="Mayor"),CONCATENATE("R5C",'Mapa final'!$O$45),"")</f>
        <v/>
      </c>
      <c r="AE50" s="53" t="str">
        <f>IF(AND('Mapa final'!$Y$46="Muy Baja",'Mapa final'!$AA$46="Mayor"),CONCATENATE("R5C",'Mapa final'!$O$46),"")</f>
        <v/>
      </c>
      <c r="AF50" s="53" t="str">
        <f>IF(AND('Mapa final'!$Y$47="Muy Baja",'Mapa final'!$AA$47="Mayor"),CONCATENATE("R5C",'Mapa final'!$O$47),"")</f>
        <v/>
      </c>
      <c r="AG50" s="54" t="str">
        <f>IF(AND('Mapa final'!$Y$48="Muy Baja",'Mapa final'!$AA$48="Mayor"),CONCATENATE("R5C",'Mapa final'!$O$48),"")</f>
        <v/>
      </c>
      <c r="AH50" s="55" t="str">
        <f>IF(AND('Mapa final'!$Y$43="Muy Baja",'Mapa final'!$AA$43="Catastrófico"),CONCATENATE("R5C",'Mapa final'!$O$43),"")</f>
        <v/>
      </c>
      <c r="AI50" s="56" t="str">
        <f>IF(AND('Mapa final'!$Y$44="Muy Baja",'Mapa final'!$AA$44="Catastrófico"),CONCATENATE("R5C",'Mapa final'!$O$44),"")</f>
        <v/>
      </c>
      <c r="AJ50" s="56" t="str">
        <f>IF(AND('Mapa final'!$Y$45="Muy Baja",'Mapa final'!$AA$45="Catastrófico"),CONCATENATE("R5C",'Mapa final'!$O$45),"")</f>
        <v/>
      </c>
      <c r="AK50" s="56" t="str">
        <f>IF(AND('Mapa final'!$Y$46="Muy Baja",'Mapa final'!$AA$46="Catastrófico"),CONCATENATE("R5C",'Mapa final'!$O$46),"")</f>
        <v/>
      </c>
      <c r="AL50" s="56" t="str">
        <f>IF(AND('Mapa final'!$Y$47="Muy Baja",'Mapa final'!$AA$47="Catastrófico"),CONCATENATE("R5C",'Mapa final'!$O$47),"")</f>
        <v/>
      </c>
      <c r="AM50" s="57" t="str">
        <f>IF(AND('Mapa final'!$Y$48="Muy Baja",'Mapa final'!$AA$48="Catastrófico"),CONCATENATE("R5C",'Mapa final'!$O$48),"")</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56"/>
      <c r="C51" s="356"/>
      <c r="D51" s="357"/>
      <c r="E51" s="397"/>
      <c r="F51" s="398"/>
      <c r="G51" s="398"/>
      <c r="H51" s="398"/>
      <c r="I51" s="399"/>
      <c r="J51" s="76" t="str">
        <f>IF(AND('Mapa final'!$Y$49="Muy Baja",'Mapa final'!$AA$49="Leve"),CONCATENATE("R6C",'Mapa final'!$O$49),"")</f>
        <v/>
      </c>
      <c r="K51" s="77" t="str">
        <f>IF(AND('Mapa final'!$Y$50="Muy Baja",'Mapa final'!$AA$50="Leve"),CONCATENATE("R6C",'Mapa final'!$O$50),"")</f>
        <v/>
      </c>
      <c r="L51" s="77" t="str">
        <f>IF(AND('Mapa final'!$Y$51="Muy Baja",'Mapa final'!$AA$51="Leve"),CONCATENATE("R6C",'Mapa final'!$O$51),"")</f>
        <v/>
      </c>
      <c r="M51" s="77" t="str">
        <f>IF(AND('Mapa final'!$Y$52="Muy Baja",'Mapa final'!$AA$52="Leve"),CONCATENATE("R6C",'Mapa final'!$O$52),"")</f>
        <v/>
      </c>
      <c r="N51" s="77" t="str">
        <f>IF(AND('Mapa final'!$Y$53="Muy Baja",'Mapa final'!$AA$53="Leve"),CONCATENATE("R6C",'Mapa final'!$O$53),"")</f>
        <v/>
      </c>
      <c r="O51" s="78" t="str">
        <f>IF(AND('Mapa final'!$Y$54="Muy Baja",'Mapa final'!$AA$54="Leve"),CONCATENATE("R6C",'Mapa final'!$O$54),"")</f>
        <v/>
      </c>
      <c r="P51" s="76" t="str">
        <f>IF(AND('Mapa final'!$Y$49="Muy Baja",'Mapa final'!$AA$49="Menor"),CONCATENATE("R6C",'Mapa final'!$O$49),"")</f>
        <v/>
      </c>
      <c r="Q51" s="77" t="str">
        <f>IF(AND('Mapa final'!$Y$50="Muy Baja",'Mapa final'!$AA$50="Menor"),CONCATENATE("R6C",'Mapa final'!$O$50),"")</f>
        <v/>
      </c>
      <c r="R51" s="77" t="str">
        <f>IF(AND('Mapa final'!$Y$51="Muy Baja",'Mapa final'!$AA$51="Menor"),CONCATENATE("R6C",'Mapa final'!$O$51),"")</f>
        <v/>
      </c>
      <c r="S51" s="77" t="str">
        <f>IF(AND('Mapa final'!$Y$52="Muy Baja",'Mapa final'!$AA$52="Menor"),CONCATENATE("R6C",'Mapa final'!$O$52),"")</f>
        <v/>
      </c>
      <c r="T51" s="77" t="str">
        <f>IF(AND('Mapa final'!$Y$53="Muy Baja",'Mapa final'!$AA$53="Menor"),CONCATENATE("R6C",'Mapa final'!$O$53),"")</f>
        <v/>
      </c>
      <c r="U51" s="78" t="str">
        <f>IF(AND('Mapa final'!$Y$54="Muy Baja",'Mapa final'!$AA$54="Menor"),CONCATENATE("R6C",'Mapa final'!$O$54),"")</f>
        <v/>
      </c>
      <c r="V51" s="67" t="str">
        <f>IF(AND('Mapa final'!$Y$49="Muy Baja",'Mapa final'!$AA$49="Moderado"),CONCATENATE("R6C",'Mapa final'!$O$49),"")</f>
        <v/>
      </c>
      <c r="W51" s="68" t="str">
        <f>IF(AND('Mapa final'!$Y$50="Muy Baja",'Mapa final'!$AA$50="Moderado"),CONCATENATE("R6C",'Mapa final'!$O$50),"")</f>
        <v/>
      </c>
      <c r="X51" s="68" t="str">
        <f>IF(AND('Mapa final'!$Y$51="Muy Baja",'Mapa final'!$AA$51="Moderado"),CONCATENATE("R6C",'Mapa final'!$O$51),"")</f>
        <v/>
      </c>
      <c r="Y51" s="68" t="str">
        <f>IF(AND('Mapa final'!$Y$52="Muy Baja",'Mapa final'!$AA$52="Moderado"),CONCATENATE("R6C",'Mapa final'!$O$52),"")</f>
        <v/>
      </c>
      <c r="Z51" s="68" t="str">
        <f>IF(AND('Mapa final'!$Y$53="Muy Baja",'Mapa final'!$AA$53="Moderado"),CONCATENATE("R6C",'Mapa final'!$O$53),"")</f>
        <v/>
      </c>
      <c r="AA51" s="69" t="str">
        <f>IF(AND('Mapa final'!$Y$54="Muy Baja",'Mapa final'!$AA$54="Moderado"),CONCATENATE("R6C",'Mapa final'!$O$54),"")</f>
        <v/>
      </c>
      <c r="AB51" s="52" t="str">
        <f>IF(AND('Mapa final'!$Y$49="Muy Baja",'Mapa final'!$AA$49="Mayor"),CONCATENATE("R6C",'Mapa final'!$O$49),"")</f>
        <v/>
      </c>
      <c r="AC51" s="53" t="str">
        <f>IF(AND('Mapa final'!$Y$50="Muy Baja",'Mapa final'!$AA$50="Mayor"),CONCATENATE("R6C",'Mapa final'!$O$50),"")</f>
        <v/>
      </c>
      <c r="AD51" s="53" t="str">
        <f>IF(AND('Mapa final'!$Y$51="Muy Baja",'Mapa final'!$AA$51="Mayor"),CONCATENATE("R6C",'Mapa final'!$O$51),"")</f>
        <v/>
      </c>
      <c r="AE51" s="53" t="str">
        <f>IF(AND('Mapa final'!$Y$52="Muy Baja",'Mapa final'!$AA$52="Mayor"),CONCATENATE("R6C",'Mapa final'!$O$52),"")</f>
        <v/>
      </c>
      <c r="AF51" s="53" t="str">
        <f>IF(AND('Mapa final'!$Y$53="Muy Baja",'Mapa final'!$AA$53="Mayor"),CONCATENATE("R6C",'Mapa final'!$O$53),"")</f>
        <v/>
      </c>
      <c r="AG51" s="54" t="str">
        <f>IF(AND('Mapa final'!$Y$54="Muy Baja",'Mapa final'!$AA$54="Mayor"),CONCATENATE("R6C",'Mapa final'!$O$54),"")</f>
        <v/>
      </c>
      <c r="AH51" s="55" t="str">
        <f>IF(AND('Mapa final'!$Y$49="Muy Baja",'Mapa final'!$AA$49="Catastrófico"),CONCATENATE("R6C",'Mapa final'!$O$49),"")</f>
        <v/>
      </c>
      <c r="AI51" s="56" t="str">
        <f>IF(AND('Mapa final'!$Y$50="Muy Baja",'Mapa final'!$AA$50="Catastrófico"),CONCATENATE("R6C",'Mapa final'!$O$50),"")</f>
        <v/>
      </c>
      <c r="AJ51" s="56" t="str">
        <f>IF(AND('Mapa final'!$Y$51="Muy Baja",'Mapa final'!$AA$51="Catastrófico"),CONCATENATE("R6C",'Mapa final'!$O$51),"")</f>
        <v/>
      </c>
      <c r="AK51" s="56" t="str">
        <f>IF(AND('Mapa final'!$Y$52="Muy Baja",'Mapa final'!$AA$52="Catastrófico"),CONCATENATE("R6C",'Mapa final'!$O$52),"")</f>
        <v/>
      </c>
      <c r="AL51" s="56" t="str">
        <f>IF(AND('Mapa final'!$Y$53="Muy Baja",'Mapa final'!$AA$53="Catastrófico"),CONCATENATE("R6C",'Mapa final'!$O$53),"")</f>
        <v/>
      </c>
      <c r="AM51" s="57" t="str">
        <f>IF(AND('Mapa final'!$Y$54="Muy Baja",'Mapa final'!$AA$54="Catastrófico"),CONCATENATE("R6C",'Mapa final'!$O$54),"")</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56"/>
      <c r="C52" s="356"/>
      <c r="D52" s="357"/>
      <c r="E52" s="397"/>
      <c r="F52" s="398"/>
      <c r="G52" s="398"/>
      <c r="H52" s="398"/>
      <c r="I52" s="399"/>
      <c r="J52" s="76" t="str">
        <f>IF(AND('Mapa final'!$Y$55="Muy Baja",'Mapa final'!$AA$55="Leve"),CONCATENATE("R7C",'Mapa final'!$O$55),"")</f>
        <v/>
      </c>
      <c r="K52" s="77" t="str">
        <f>IF(AND('Mapa final'!$Y$56="Muy Baja",'Mapa final'!$AA$56="Leve"),CONCATENATE("R7C",'Mapa final'!$O$56),"")</f>
        <v/>
      </c>
      <c r="L52" s="77" t="str">
        <f>IF(AND('Mapa final'!$Y$57="Muy Baja",'Mapa final'!$AA$57="Leve"),CONCATENATE("R7C",'Mapa final'!$O$57),"")</f>
        <v/>
      </c>
      <c r="M52" s="77" t="str">
        <f>IF(AND('Mapa final'!$Y$58="Muy Baja",'Mapa final'!$AA$58="Leve"),CONCATENATE("R7C",'Mapa final'!$O$58),"")</f>
        <v/>
      </c>
      <c r="N52" s="77" t="str">
        <f>IF(AND('Mapa final'!$Y$59="Muy Baja",'Mapa final'!$AA$59="Leve"),CONCATENATE("R7C",'Mapa final'!$O$59),"")</f>
        <v/>
      </c>
      <c r="O52" s="78" t="str">
        <f>IF(AND('Mapa final'!$Y$60="Muy Baja",'Mapa final'!$AA$60="Leve"),CONCATENATE("R7C",'Mapa final'!$O$60),"")</f>
        <v/>
      </c>
      <c r="P52" s="76" t="str">
        <f>IF(AND('Mapa final'!$Y$55="Muy Baja",'Mapa final'!$AA$55="Menor"),CONCATENATE("R7C",'Mapa final'!$O$55),"")</f>
        <v/>
      </c>
      <c r="Q52" s="77" t="str">
        <f>IF(AND('Mapa final'!$Y$56="Muy Baja",'Mapa final'!$AA$56="Menor"),CONCATENATE("R7C",'Mapa final'!$O$56),"")</f>
        <v/>
      </c>
      <c r="R52" s="77" t="str">
        <f>IF(AND('Mapa final'!$Y$57="Muy Baja",'Mapa final'!$AA$57="Menor"),CONCATENATE("R7C",'Mapa final'!$O$57),"")</f>
        <v/>
      </c>
      <c r="S52" s="77" t="str">
        <f>IF(AND('Mapa final'!$Y$58="Muy Baja",'Mapa final'!$AA$58="Menor"),CONCATENATE("R7C",'Mapa final'!$O$58),"")</f>
        <v/>
      </c>
      <c r="T52" s="77" t="str">
        <f>IF(AND('Mapa final'!$Y$59="Muy Baja",'Mapa final'!$AA$59="Menor"),CONCATENATE("R7C",'Mapa final'!$O$59),"")</f>
        <v/>
      </c>
      <c r="U52" s="78" t="str">
        <f>IF(AND('Mapa final'!$Y$60="Muy Baja",'Mapa final'!$AA$60="Menor"),CONCATENATE("R7C",'Mapa final'!$O$60),"")</f>
        <v/>
      </c>
      <c r="V52" s="67" t="str">
        <f>IF(AND('Mapa final'!$Y$55="Muy Baja",'Mapa final'!$AA$55="Moderado"),CONCATENATE("R7C",'Mapa final'!$O$55),"")</f>
        <v/>
      </c>
      <c r="W52" s="68" t="str">
        <f>IF(AND('Mapa final'!$Y$56="Muy Baja",'Mapa final'!$AA$56="Moderado"),CONCATENATE("R7C",'Mapa final'!$O$56),"")</f>
        <v/>
      </c>
      <c r="X52" s="68" t="str">
        <f>IF(AND('Mapa final'!$Y$57="Muy Baja",'Mapa final'!$AA$57="Moderado"),CONCATENATE("R7C",'Mapa final'!$O$57),"")</f>
        <v/>
      </c>
      <c r="Y52" s="68" t="str">
        <f>IF(AND('Mapa final'!$Y$58="Muy Baja",'Mapa final'!$AA$58="Moderado"),CONCATENATE("R7C",'Mapa final'!$O$58),"")</f>
        <v/>
      </c>
      <c r="Z52" s="68" t="str">
        <f>IF(AND('Mapa final'!$Y$59="Muy Baja",'Mapa final'!$AA$59="Moderado"),CONCATENATE("R7C",'Mapa final'!$O$59),"")</f>
        <v/>
      </c>
      <c r="AA52" s="69" t="str">
        <f>IF(AND('Mapa final'!$Y$60="Muy Baja",'Mapa final'!$AA$60="Moderado"),CONCATENATE("R7C",'Mapa final'!$O$60),"")</f>
        <v/>
      </c>
      <c r="AB52" s="52" t="str">
        <f>IF(AND('Mapa final'!$Y$55="Muy Baja",'Mapa final'!$AA$55="Mayor"),CONCATENATE("R7C",'Mapa final'!$O$55),"")</f>
        <v/>
      </c>
      <c r="AC52" s="53" t="str">
        <f>IF(AND('Mapa final'!$Y$56="Muy Baja",'Mapa final'!$AA$56="Mayor"),CONCATENATE("R7C",'Mapa final'!$O$56),"")</f>
        <v/>
      </c>
      <c r="AD52" s="53" t="str">
        <f>IF(AND('Mapa final'!$Y$57="Muy Baja",'Mapa final'!$AA$57="Mayor"),CONCATENATE("R7C",'Mapa final'!$O$57),"")</f>
        <v/>
      </c>
      <c r="AE52" s="53" t="str">
        <f>IF(AND('Mapa final'!$Y$58="Muy Baja",'Mapa final'!$AA$58="Mayor"),CONCATENATE("R7C",'Mapa final'!$O$58),"")</f>
        <v/>
      </c>
      <c r="AF52" s="53" t="str">
        <f>IF(AND('Mapa final'!$Y$59="Muy Baja",'Mapa final'!$AA$59="Mayor"),CONCATENATE("R7C",'Mapa final'!$O$59),"")</f>
        <v/>
      </c>
      <c r="AG52" s="54" t="str">
        <f>IF(AND('Mapa final'!$Y$60="Muy Baja",'Mapa final'!$AA$60="Mayor"),CONCATENATE("R7C",'Mapa final'!$O$60),"")</f>
        <v/>
      </c>
      <c r="AH52" s="55" t="str">
        <f>IF(AND('Mapa final'!$Y$55="Muy Baja",'Mapa final'!$AA$55="Catastrófico"),CONCATENATE("R7C",'Mapa final'!$O$55),"")</f>
        <v/>
      </c>
      <c r="AI52" s="56" t="str">
        <f>IF(AND('Mapa final'!$Y$56="Muy Baja",'Mapa final'!$AA$56="Catastrófico"),CONCATENATE("R7C",'Mapa final'!$O$56),"")</f>
        <v/>
      </c>
      <c r="AJ52" s="56" t="str">
        <f>IF(AND('Mapa final'!$Y$57="Muy Baja",'Mapa final'!$AA$57="Catastrófico"),CONCATENATE("R7C",'Mapa final'!$O$57),"")</f>
        <v/>
      </c>
      <c r="AK52" s="56" t="str">
        <f>IF(AND('Mapa final'!$Y$58="Muy Baja",'Mapa final'!$AA$58="Catastrófico"),CONCATENATE("R7C",'Mapa final'!$O$58),"")</f>
        <v/>
      </c>
      <c r="AL52" s="56" t="str">
        <f>IF(AND('Mapa final'!$Y$59="Muy Baja",'Mapa final'!$AA$59="Catastrófico"),CONCATENATE("R7C",'Mapa final'!$O$59),"")</f>
        <v/>
      </c>
      <c r="AM52" s="57" t="str">
        <f>IF(AND('Mapa final'!$Y$60="Muy Baja",'Mapa final'!$AA$60="Catastrófico"),CONCATENATE("R7C",'Mapa final'!$O$60),"")</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56"/>
      <c r="C53" s="356"/>
      <c r="D53" s="357"/>
      <c r="E53" s="397"/>
      <c r="F53" s="398"/>
      <c r="G53" s="398"/>
      <c r="H53" s="398"/>
      <c r="I53" s="399"/>
      <c r="J53" s="76" t="str">
        <f>IF(AND('Mapa final'!$Y$61="Muy Baja",'Mapa final'!$AA$61="Leve"),CONCATENATE("R8C",'Mapa final'!$O$61),"")</f>
        <v/>
      </c>
      <c r="K53" s="77" t="str">
        <f>IF(AND('Mapa final'!$Y$62="Muy Baja",'Mapa final'!$AA$62="Leve"),CONCATENATE("R8C",'Mapa final'!$O$62),"")</f>
        <v/>
      </c>
      <c r="L53" s="77" t="str">
        <f>IF(AND('Mapa final'!$Y$63="Muy Baja",'Mapa final'!$AA$63="Leve"),CONCATENATE("R8C",'Mapa final'!$O$63),"")</f>
        <v/>
      </c>
      <c r="M53" s="77" t="str">
        <f>IF(AND('Mapa final'!$Y$64="Muy Baja",'Mapa final'!$AA$64="Leve"),CONCATENATE("R8C",'Mapa final'!$O$64),"")</f>
        <v/>
      </c>
      <c r="N53" s="77" t="str">
        <f>IF(AND('Mapa final'!$Y$65="Muy Baja",'Mapa final'!$AA$65="Leve"),CONCATENATE("R8C",'Mapa final'!$O$65),"")</f>
        <v/>
      </c>
      <c r="O53" s="78" t="str">
        <f>IF(AND('Mapa final'!$Y$66="Muy Baja",'Mapa final'!$AA$66="Leve"),CONCATENATE("R8C",'Mapa final'!$O$66),"")</f>
        <v/>
      </c>
      <c r="P53" s="76" t="str">
        <f>IF(AND('Mapa final'!$Y$61="Muy Baja",'Mapa final'!$AA$61="Menor"),CONCATENATE("R8C",'Mapa final'!$O$61),"")</f>
        <v/>
      </c>
      <c r="Q53" s="77" t="str">
        <f>IF(AND('Mapa final'!$Y$62="Muy Baja",'Mapa final'!$AA$62="Menor"),CONCATENATE("R8C",'Mapa final'!$O$62),"")</f>
        <v/>
      </c>
      <c r="R53" s="77" t="str">
        <f>IF(AND('Mapa final'!$Y$63="Muy Baja",'Mapa final'!$AA$63="Menor"),CONCATENATE("R8C",'Mapa final'!$O$63),"")</f>
        <v/>
      </c>
      <c r="S53" s="77" t="str">
        <f>IF(AND('Mapa final'!$Y$64="Muy Baja",'Mapa final'!$AA$64="Menor"),CONCATENATE("R8C",'Mapa final'!$O$64),"")</f>
        <v/>
      </c>
      <c r="T53" s="77" t="str">
        <f>IF(AND('Mapa final'!$Y$65="Muy Baja",'Mapa final'!$AA$65="Menor"),CONCATENATE("R8C",'Mapa final'!$O$65),"")</f>
        <v/>
      </c>
      <c r="U53" s="78" t="str">
        <f>IF(AND('Mapa final'!$Y$66="Muy Baja",'Mapa final'!$AA$66="Menor"),CONCATENATE("R8C",'Mapa final'!$O$66),"")</f>
        <v/>
      </c>
      <c r="V53" s="67" t="str">
        <f>IF(AND('Mapa final'!$Y$61="Muy Baja",'Mapa final'!$AA$61="Moderado"),CONCATENATE("R8C",'Mapa final'!$O$61),"")</f>
        <v/>
      </c>
      <c r="W53" s="68" t="str">
        <f>IF(AND('Mapa final'!$Y$62="Muy Baja",'Mapa final'!$AA$62="Moderado"),CONCATENATE("R8C",'Mapa final'!$O$62),"")</f>
        <v/>
      </c>
      <c r="X53" s="68" t="str">
        <f>IF(AND('Mapa final'!$Y$63="Muy Baja",'Mapa final'!$AA$63="Moderado"),CONCATENATE("R8C",'Mapa final'!$O$63),"")</f>
        <v/>
      </c>
      <c r="Y53" s="68" t="str">
        <f>IF(AND('Mapa final'!$Y$64="Muy Baja",'Mapa final'!$AA$64="Moderado"),CONCATENATE("R8C",'Mapa final'!$O$64),"")</f>
        <v/>
      </c>
      <c r="Z53" s="68" t="str">
        <f>IF(AND('Mapa final'!$Y$65="Muy Baja",'Mapa final'!$AA$65="Moderado"),CONCATENATE("R8C",'Mapa final'!$O$65),"")</f>
        <v/>
      </c>
      <c r="AA53" s="69" t="str">
        <f>IF(AND('Mapa final'!$Y$66="Muy Baja",'Mapa final'!$AA$66="Moderado"),CONCATENATE("R8C",'Mapa final'!$O$66),"")</f>
        <v/>
      </c>
      <c r="AB53" s="52" t="str">
        <f>IF(AND('Mapa final'!$Y$61="Muy Baja",'Mapa final'!$AA$61="Mayor"),CONCATENATE("R8C",'Mapa final'!$O$61),"")</f>
        <v/>
      </c>
      <c r="AC53" s="53" t="str">
        <f>IF(AND('Mapa final'!$Y$62="Muy Baja",'Mapa final'!$AA$62="Mayor"),CONCATENATE("R8C",'Mapa final'!$O$62),"")</f>
        <v/>
      </c>
      <c r="AD53" s="53" t="str">
        <f>IF(AND('Mapa final'!$Y$63="Muy Baja",'Mapa final'!$AA$63="Mayor"),CONCATENATE("R8C",'Mapa final'!$O$63),"")</f>
        <v/>
      </c>
      <c r="AE53" s="53" t="str">
        <f>IF(AND('Mapa final'!$Y$64="Muy Baja",'Mapa final'!$AA$64="Mayor"),CONCATENATE("R8C",'Mapa final'!$O$64),"")</f>
        <v/>
      </c>
      <c r="AF53" s="53" t="str">
        <f>IF(AND('Mapa final'!$Y$65="Muy Baja",'Mapa final'!$AA$65="Mayor"),CONCATENATE("R8C",'Mapa final'!$O$65),"")</f>
        <v/>
      </c>
      <c r="AG53" s="54" t="str">
        <f>IF(AND('Mapa final'!$Y$66="Muy Baja",'Mapa final'!$AA$66="Mayor"),CONCATENATE("R8C",'Mapa final'!$O$66),"")</f>
        <v/>
      </c>
      <c r="AH53" s="55" t="str">
        <f>IF(AND('Mapa final'!$Y$61="Muy Baja",'Mapa final'!$AA$61="Catastrófico"),CONCATENATE("R8C",'Mapa final'!$O$61),"")</f>
        <v/>
      </c>
      <c r="AI53" s="56" t="str">
        <f>IF(AND('Mapa final'!$Y$62="Muy Baja",'Mapa final'!$AA$62="Catastrófico"),CONCATENATE("R8C",'Mapa final'!$O$62),"")</f>
        <v/>
      </c>
      <c r="AJ53" s="56" t="str">
        <f>IF(AND('Mapa final'!$Y$63="Muy Baja",'Mapa final'!$AA$63="Catastrófico"),CONCATENATE("R8C",'Mapa final'!$O$63),"")</f>
        <v/>
      </c>
      <c r="AK53" s="56" t="str">
        <f>IF(AND('Mapa final'!$Y$64="Muy Baja",'Mapa final'!$AA$64="Catastrófico"),CONCATENATE("R8C",'Mapa final'!$O$64),"")</f>
        <v/>
      </c>
      <c r="AL53" s="56" t="str">
        <f>IF(AND('Mapa final'!$Y$65="Muy Baja",'Mapa final'!$AA$65="Catastrófico"),CONCATENATE("R8C",'Mapa final'!$O$65),"")</f>
        <v/>
      </c>
      <c r="AM53" s="57" t="str">
        <f>IF(AND('Mapa final'!$Y$66="Muy Baja",'Mapa final'!$AA$66="Catastrófico"),CONCATENATE("R8C",'Mapa final'!$O$66),"")</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56"/>
      <c r="C54" s="356"/>
      <c r="D54" s="357"/>
      <c r="E54" s="397"/>
      <c r="F54" s="398"/>
      <c r="G54" s="398"/>
      <c r="H54" s="398"/>
      <c r="I54" s="399"/>
      <c r="J54" s="76" t="str">
        <f>IF(AND('Mapa final'!$Y$67="Muy Baja",'Mapa final'!$AA$67="Leve"),CONCATENATE("R9C",'Mapa final'!$O$67),"")</f>
        <v/>
      </c>
      <c r="K54" s="77" t="str">
        <f>IF(AND('Mapa final'!$Y$68="Muy Baja",'Mapa final'!$AA$68="Leve"),CONCATENATE("R9C",'Mapa final'!$O$68),"")</f>
        <v/>
      </c>
      <c r="L54" s="77" t="str">
        <f>IF(AND('Mapa final'!$Y$69="Muy Baja",'Mapa final'!$AA$69="Leve"),CONCATENATE("R9C",'Mapa final'!$O$69),"")</f>
        <v/>
      </c>
      <c r="M54" s="77" t="str">
        <f>IF(AND('Mapa final'!$Y$70="Muy Baja",'Mapa final'!$AA$70="Leve"),CONCATENATE("R9C",'Mapa final'!$O$70),"")</f>
        <v/>
      </c>
      <c r="N54" s="77" t="str">
        <f>IF(AND('Mapa final'!$Y$71="Muy Baja",'Mapa final'!$AA$71="Leve"),CONCATENATE("R9C",'Mapa final'!$O$71),"")</f>
        <v/>
      </c>
      <c r="O54" s="78" t="str">
        <f>IF(AND('Mapa final'!$Y$72="Muy Baja",'Mapa final'!$AA$72="Leve"),CONCATENATE("R9C",'Mapa final'!$O$72),"")</f>
        <v/>
      </c>
      <c r="P54" s="76" t="str">
        <f>IF(AND('Mapa final'!$Y$67="Muy Baja",'Mapa final'!$AA$67="Menor"),CONCATENATE("R9C",'Mapa final'!$O$67),"")</f>
        <v/>
      </c>
      <c r="Q54" s="77" t="str">
        <f>IF(AND('Mapa final'!$Y$68="Muy Baja",'Mapa final'!$AA$68="Menor"),CONCATENATE("R9C",'Mapa final'!$O$68),"")</f>
        <v/>
      </c>
      <c r="R54" s="77" t="str">
        <f>IF(AND('Mapa final'!$Y$69="Muy Baja",'Mapa final'!$AA$69="Menor"),CONCATENATE("R9C",'Mapa final'!$O$69),"")</f>
        <v/>
      </c>
      <c r="S54" s="77" t="str">
        <f>IF(AND('Mapa final'!$Y$70="Muy Baja",'Mapa final'!$AA$70="Menor"),CONCATENATE("R9C",'Mapa final'!$O$70),"")</f>
        <v/>
      </c>
      <c r="T54" s="77" t="str">
        <f>IF(AND('Mapa final'!$Y$71="Muy Baja",'Mapa final'!$AA$71="Menor"),CONCATENATE("R9C",'Mapa final'!$O$71),"")</f>
        <v/>
      </c>
      <c r="U54" s="78" t="str">
        <f>IF(AND('Mapa final'!$Y$72="Muy Baja",'Mapa final'!$AA$72="Menor"),CONCATENATE("R9C",'Mapa final'!$O$72),"")</f>
        <v/>
      </c>
      <c r="V54" s="67" t="str">
        <f>IF(AND('Mapa final'!$Y$67="Muy Baja",'Mapa final'!$AA$67="Moderado"),CONCATENATE("R9C",'Mapa final'!$O$67),"")</f>
        <v/>
      </c>
      <c r="W54" s="68" t="str">
        <f>IF(AND('Mapa final'!$Y$68="Muy Baja",'Mapa final'!$AA$68="Moderado"),CONCATENATE("R9C",'Mapa final'!$O$68),"")</f>
        <v/>
      </c>
      <c r="X54" s="68" t="str">
        <f>IF(AND('Mapa final'!$Y$69="Muy Baja",'Mapa final'!$AA$69="Moderado"),CONCATENATE("R9C",'Mapa final'!$O$69),"")</f>
        <v/>
      </c>
      <c r="Y54" s="68" t="str">
        <f>IF(AND('Mapa final'!$Y$70="Muy Baja",'Mapa final'!$AA$70="Moderado"),CONCATENATE("R9C",'Mapa final'!$O$70),"")</f>
        <v/>
      </c>
      <c r="Z54" s="68" t="str">
        <f>IF(AND('Mapa final'!$Y$71="Muy Baja",'Mapa final'!$AA$71="Moderado"),CONCATENATE("R9C",'Mapa final'!$O$71),"")</f>
        <v/>
      </c>
      <c r="AA54" s="69" t="str">
        <f>IF(AND('Mapa final'!$Y$72="Muy Baja",'Mapa final'!$AA$72="Moderado"),CONCATENATE("R9C",'Mapa final'!$O$72),"")</f>
        <v/>
      </c>
      <c r="AB54" s="52" t="str">
        <f>IF(AND('Mapa final'!$Y$67="Muy Baja",'Mapa final'!$AA$67="Mayor"),CONCATENATE("R9C",'Mapa final'!$O$67),"")</f>
        <v/>
      </c>
      <c r="AC54" s="53" t="str">
        <f>IF(AND('Mapa final'!$Y$68="Muy Baja",'Mapa final'!$AA$68="Mayor"),CONCATENATE("R9C",'Mapa final'!$O$68),"")</f>
        <v/>
      </c>
      <c r="AD54" s="53" t="str">
        <f>IF(AND('Mapa final'!$Y$69="Muy Baja",'Mapa final'!$AA$69="Mayor"),CONCATENATE("R9C",'Mapa final'!$O$69),"")</f>
        <v/>
      </c>
      <c r="AE54" s="53" t="str">
        <f>IF(AND('Mapa final'!$Y$70="Muy Baja",'Mapa final'!$AA$70="Mayor"),CONCATENATE("R9C",'Mapa final'!$O$70),"")</f>
        <v/>
      </c>
      <c r="AF54" s="53" t="str">
        <f>IF(AND('Mapa final'!$Y$71="Muy Baja",'Mapa final'!$AA$71="Mayor"),CONCATENATE("R9C",'Mapa final'!$O$71),"")</f>
        <v/>
      </c>
      <c r="AG54" s="54" t="str">
        <f>IF(AND('Mapa final'!$Y$72="Muy Baja",'Mapa final'!$AA$72="Mayor"),CONCATENATE("R9C",'Mapa final'!$O$72),"")</f>
        <v/>
      </c>
      <c r="AH54" s="55" t="str">
        <f>IF(AND('Mapa final'!$Y$67="Muy Baja",'Mapa final'!$AA$67="Catastrófico"),CONCATENATE("R9C",'Mapa final'!$O$67),"")</f>
        <v/>
      </c>
      <c r="AI54" s="56" t="str">
        <f>IF(AND('Mapa final'!$Y$68="Muy Baja",'Mapa final'!$AA$68="Catastrófico"),CONCATENATE("R9C",'Mapa final'!$O$68),"")</f>
        <v/>
      </c>
      <c r="AJ54" s="56" t="str">
        <f>IF(AND('Mapa final'!$Y$69="Muy Baja",'Mapa final'!$AA$69="Catastrófico"),CONCATENATE("R9C",'Mapa final'!$O$69),"")</f>
        <v/>
      </c>
      <c r="AK54" s="56" t="str">
        <f>IF(AND('Mapa final'!$Y$70="Muy Baja",'Mapa final'!$AA$70="Catastrófico"),CONCATENATE("R9C",'Mapa final'!$O$70),"")</f>
        <v/>
      </c>
      <c r="AL54" s="56" t="str">
        <f>IF(AND('Mapa final'!$Y$71="Muy Baja",'Mapa final'!$AA$71="Catastrófico"),CONCATENATE("R9C",'Mapa final'!$O$71),"")</f>
        <v/>
      </c>
      <c r="AM54" s="57" t="str">
        <f>IF(AND('Mapa final'!$Y$72="Muy Baja",'Mapa final'!$AA$72="Catastrófico"),CONCATENATE("R9C",'Mapa final'!$O$72),"")</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56"/>
      <c r="C55" s="356"/>
      <c r="D55" s="357"/>
      <c r="E55" s="400"/>
      <c r="F55" s="401"/>
      <c r="G55" s="401"/>
      <c r="H55" s="401"/>
      <c r="I55" s="402"/>
      <c r="J55" s="79" t="str">
        <f>IF(AND('Mapa final'!$Y$73="Muy Baja",'Mapa final'!$AA$73="Leve"),CONCATENATE("R10C",'Mapa final'!$O$73),"")</f>
        <v/>
      </c>
      <c r="K55" s="80" t="str">
        <f>IF(AND('Mapa final'!$Y$74="Muy Baja",'Mapa final'!$AA$74="Leve"),CONCATENATE("R10C",'Mapa final'!$O$74),"")</f>
        <v/>
      </c>
      <c r="L55" s="80" t="str">
        <f>IF(AND('Mapa final'!$Y$75="Muy Baja",'Mapa final'!$AA$75="Leve"),CONCATENATE("R10C",'Mapa final'!$O$75),"")</f>
        <v/>
      </c>
      <c r="M55" s="80" t="str">
        <f>IF(AND('Mapa final'!$Y$76="Muy Baja",'Mapa final'!$AA$76="Leve"),CONCATENATE("R10C",'Mapa final'!$O$76),"")</f>
        <v/>
      </c>
      <c r="N55" s="80" t="str">
        <f>IF(AND('Mapa final'!$Y$77="Muy Baja",'Mapa final'!$AA$77="Leve"),CONCATENATE("R10C",'Mapa final'!$O$77),"")</f>
        <v/>
      </c>
      <c r="O55" s="81" t="str">
        <f>IF(AND('Mapa final'!$Y$78="Muy Baja",'Mapa final'!$AA$78="Leve"),CONCATENATE("R10C",'Mapa final'!$O$78),"")</f>
        <v/>
      </c>
      <c r="P55" s="79" t="str">
        <f>IF(AND('Mapa final'!$Y$73="Muy Baja",'Mapa final'!$AA$73="Menor"),CONCATENATE("R10C",'Mapa final'!$O$73),"")</f>
        <v/>
      </c>
      <c r="Q55" s="80" t="str">
        <f>IF(AND('Mapa final'!$Y$74="Muy Baja",'Mapa final'!$AA$74="Menor"),CONCATENATE("R10C",'Mapa final'!$O$74),"")</f>
        <v/>
      </c>
      <c r="R55" s="80" t="str">
        <f>IF(AND('Mapa final'!$Y$75="Muy Baja",'Mapa final'!$AA$75="Menor"),CONCATENATE("R10C",'Mapa final'!$O$75),"")</f>
        <v/>
      </c>
      <c r="S55" s="80" t="str">
        <f>IF(AND('Mapa final'!$Y$76="Muy Baja",'Mapa final'!$AA$76="Menor"),CONCATENATE("R10C",'Mapa final'!$O$76),"")</f>
        <v/>
      </c>
      <c r="T55" s="80" t="str">
        <f>IF(AND('Mapa final'!$Y$77="Muy Baja",'Mapa final'!$AA$77="Menor"),CONCATENATE("R10C",'Mapa final'!$O$77),"")</f>
        <v/>
      </c>
      <c r="U55" s="81" t="str">
        <f>IF(AND('Mapa final'!$Y$78="Muy Baja",'Mapa final'!$AA$78="Menor"),CONCATENATE("R10C",'Mapa final'!$O$78),"")</f>
        <v/>
      </c>
      <c r="V55" s="70" t="str">
        <f>IF(AND('Mapa final'!$Y$73="Muy Baja",'Mapa final'!$AA$73="Moderado"),CONCATENATE("R10C",'Mapa final'!$O$73),"")</f>
        <v/>
      </c>
      <c r="W55" s="71" t="str">
        <f>IF(AND('Mapa final'!$Y$74="Muy Baja",'Mapa final'!$AA$74="Moderado"),CONCATENATE("R10C",'Mapa final'!$O$74),"")</f>
        <v/>
      </c>
      <c r="X55" s="71" t="str">
        <f>IF(AND('Mapa final'!$Y$75="Muy Baja",'Mapa final'!$AA$75="Moderado"),CONCATENATE("R10C",'Mapa final'!$O$75),"")</f>
        <v/>
      </c>
      <c r="Y55" s="71" t="str">
        <f>IF(AND('Mapa final'!$Y$76="Muy Baja",'Mapa final'!$AA$76="Moderado"),CONCATENATE("R10C",'Mapa final'!$O$76),"")</f>
        <v/>
      </c>
      <c r="Z55" s="71" t="str">
        <f>IF(AND('Mapa final'!$Y$77="Muy Baja",'Mapa final'!$AA$77="Moderado"),CONCATENATE("R10C",'Mapa final'!$O$77),"")</f>
        <v/>
      </c>
      <c r="AA55" s="72" t="str">
        <f>IF(AND('Mapa final'!$Y$78="Muy Baja",'Mapa final'!$AA$78="Moderado"),CONCATENATE("R10C",'Mapa final'!$O$78),"")</f>
        <v/>
      </c>
      <c r="AB55" s="58" t="str">
        <f>IF(AND('Mapa final'!$Y$73="Muy Baja",'Mapa final'!$AA$73="Mayor"),CONCATENATE("R10C",'Mapa final'!$O$73),"")</f>
        <v/>
      </c>
      <c r="AC55" s="59" t="str">
        <f>IF(AND('Mapa final'!$Y$74="Muy Baja",'Mapa final'!$AA$74="Mayor"),CONCATENATE("R10C",'Mapa final'!$O$74),"")</f>
        <v/>
      </c>
      <c r="AD55" s="59" t="str">
        <f>IF(AND('Mapa final'!$Y$75="Muy Baja",'Mapa final'!$AA$75="Mayor"),CONCATENATE("R10C",'Mapa final'!$O$75),"")</f>
        <v/>
      </c>
      <c r="AE55" s="59" t="str">
        <f>IF(AND('Mapa final'!$Y$76="Muy Baja",'Mapa final'!$AA$76="Mayor"),CONCATENATE("R10C",'Mapa final'!$O$76),"")</f>
        <v/>
      </c>
      <c r="AF55" s="59" t="str">
        <f>IF(AND('Mapa final'!$Y$77="Muy Baja",'Mapa final'!$AA$77="Mayor"),CONCATENATE("R10C",'Mapa final'!$O$77),"")</f>
        <v/>
      </c>
      <c r="AG55" s="60" t="str">
        <f>IF(AND('Mapa final'!$Y$78="Muy Baja",'Mapa final'!$AA$78="Mayor"),CONCATENATE("R10C",'Mapa final'!$O$78),"")</f>
        <v/>
      </c>
      <c r="AH55" s="61" t="str">
        <f>IF(AND('Mapa final'!$Y$73="Muy Baja",'Mapa final'!$AA$73="Catastrófico"),CONCATENATE("R10C",'Mapa final'!$O$73),"")</f>
        <v/>
      </c>
      <c r="AI55" s="62" t="str">
        <f>IF(AND('Mapa final'!$Y$74="Muy Baja",'Mapa final'!$AA$74="Catastrófico"),CONCATENATE("R10C",'Mapa final'!$O$74),"")</f>
        <v/>
      </c>
      <c r="AJ55" s="62" t="str">
        <f>IF(AND('Mapa final'!$Y$75="Muy Baja",'Mapa final'!$AA$75="Catastrófico"),CONCATENATE("R10C",'Mapa final'!$O$75),"")</f>
        <v/>
      </c>
      <c r="AK55" s="62" t="str">
        <f>IF(AND('Mapa final'!$Y$76="Muy Baja",'Mapa final'!$AA$76="Catastrófico"),CONCATENATE("R10C",'Mapa final'!$O$76),"")</f>
        <v/>
      </c>
      <c r="AL55" s="62" t="str">
        <f>IF(AND('Mapa final'!$Y$77="Muy Baja",'Mapa final'!$AA$77="Catastrófico"),CONCATENATE("R10C",'Mapa final'!$O$77),"")</f>
        <v/>
      </c>
      <c r="AM55" s="63" t="str">
        <f>IF(AND('Mapa final'!$Y$78="Muy Baja",'Mapa final'!$AA$78="Catastrófico"),CONCATENATE("R10C",'Mapa final'!$O$78),"")</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94" t="s">
        <v>101</v>
      </c>
      <c r="K56" s="395"/>
      <c r="L56" s="395"/>
      <c r="M56" s="395"/>
      <c r="N56" s="395"/>
      <c r="O56" s="396"/>
      <c r="P56" s="394" t="s">
        <v>102</v>
      </c>
      <c r="Q56" s="395"/>
      <c r="R56" s="395"/>
      <c r="S56" s="395"/>
      <c r="T56" s="395"/>
      <c r="U56" s="396"/>
      <c r="V56" s="394" t="s">
        <v>103</v>
      </c>
      <c r="W56" s="395"/>
      <c r="X56" s="395"/>
      <c r="Y56" s="395"/>
      <c r="Z56" s="395"/>
      <c r="AA56" s="396"/>
      <c r="AB56" s="394" t="s">
        <v>104</v>
      </c>
      <c r="AC56" s="403"/>
      <c r="AD56" s="395"/>
      <c r="AE56" s="395"/>
      <c r="AF56" s="395"/>
      <c r="AG56" s="396"/>
      <c r="AH56" s="394" t="s">
        <v>105</v>
      </c>
      <c r="AI56" s="395"/>
      <c r="AJ56" s="395"/>
      <c r="AK56" s="395"/>
      <c r="AL56" s="395"/>
      <c r="AM56" s="39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97"/>
      <c r="K57" s="398"/>
      <c r="L57" s="398"/>
      <c r="M57" s="398"/>
      <c r="N57" s="398"/>
      <c r="O57" s="399"/>
      <c r="P57" s="397"/>
      <c r="Q57" s="398"/>
      <c r="R57" s="398"/>
      <c r="S57" s="398"/>
      <c r="T57" s="398"/>
      <c r="U57" s="399"/>
      <c r="V57" s="397"/>
      <c r="W57" s="398"/>
      <c r="X57" s="398"/>
      <c r="Y57" s="398"/>
      <c r="Z57" s="398"/>
      <c r="AA57" s="399"/>
      <c r="AB57" s="397"/>
      <c r="AC57" s="398"/>
      <c r="AD57" s="398"/>
      <c r="AE57" s="398"/>
      <c r="AF57" s="398"/>
      <c r="AG57" s="399"/>
      <c r="AH57" s="397"/>
      <c r="AI57" s="398"/>
      <c r="AJ57" s="398"/>
      <c r="AK57" s="398"/>
      <c r="AL57" s="398"/>
      <c r="AM57" s="39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97"/>
      <c r="K58" s="398"/>
      <c r="L58" s="398"/>
      <c r="M58" s="398"/>
      <c r="N58" s="398"/>
      <c r="O58" s="399"/>
      <c r="P58" s="397"/>
      <c r="Q58" s="398"/>
      <c r="R58" s="398"/>
      <c r="S58" s="398"/>
      <c r="T58" s="398"/>
      <c r="U58" s="399"/>
      <c r="V58" s="397"/>
      <c r="W58" s="398"/>
      <c r="X58" s="398"/>
      <c r="Y58" s="398"/>
      <c r="Z58" s="398"/>
      <c r="AA58" s="399"/>
      <c r="AB58" s="397"/>
      <c r="AC58" s="398"/>
      <c r="AD58" s="398"/>
      <c r="AE58" s="398"/>
      <c r="AF58" s="398"/>
      <c r="AG58" s="399"/>
      <c r="AH58" s="397"/>
      <c r="AI58" s="398"/>
      <c r="AJ58" s="398"/>
      <c r="AK58" s="398"/>
      <c r="AL58" s="398"/>
      <c r="AM58" s="39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97"/>
      <c r="K59" s="398"/>
      <c r="L59" s="398"/>
      <c r="M59" s="398"/>
      <c r="N59" s="398"/>
      <c r="O59" s="399"/>
      <c r="P59" s="397"/>
      <c r="Q59" s="398"/>
      <c r="R59" s="398"/>
      <c r="S59" s="398"/>
      <c r="T59" s="398"/>
      <c r="U59" s="399"/>
      <c r="V59" s="397"/>
      <c r="W59" s="398"/>
      <c r="X59" s="398"/>
      <c r="Y59" s="398"/>
      <c r="Z59" s="398"/>
      <c r="AA59" s="399"/>
      <c r="AB59" s="397"/>
      <c r="AC59" s="398"/>
      <c r="AD59" s="398"/>
      <c r="AE59" s="398"/>
      <c r="AF59" s="398"/>
      <c r="AG59" s="399"/>
      <c r="AH59" s="397"/>
      <c r="AI59" s="398"/>
      <c r="AJ59" s="398"/>
      <c r="AK59" s="398"/>
      <c r="AL59" s="398"/>
      <c r="AM59" s="39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97"/>
      <c r="K60" s="398"/>
      <c r="L60" s="398"/>
      <c r="M60" s="398"/>
      <c r="N60" s="398"/>
      <c r="O60" s="399"/>
      <c r="P60" s="397"/>
      <c r="Q60" s="398"/>
      <c r="R60" s="398"/>
      <c r="S60" s="398"/>
      <c r="T60" s="398"/>
      <c r="U60" s="399"/>
      <c r="V60" s="397"/>
      <c r="W60" s="398"/>
      <c r="X60" s="398"/>
      <c r="Y60" s="398"/>
      <c r="Z60" s="398"/>
      <c r="AA60" s="399"/>
      <c r="AB60" s="397"/>
      <c r="AC60" s="398"/>
      <c r="AD60" s="398"/>
      <c r="AE60" s="398"/>
      <c r="AF60" s="398"/>
      <c r="AG60" s="399"/>
      <c r="AH60" s="397"/>
      <c r="AI60" s="398"/>
      <c r="AJ60" s="398"/>
      <c r="AK60" s="398"/>
      <c r="AL60" s="398"/>
      <c r="AM60" s="39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00"/>
      <c r="K61" s="401"/>
      <c r="L61" s="401"/>
      <c r="M61" s="401"/>
      <c r="N61" s="401"/>
      <c r="O61" s="402"/>
      <c r="P61" s="400"/>
      <c r="Q61" s="401"/>
      <c r="R61" s="401"/>
      <c r="S61" s="401"/>
      <c r="T61" s="401"/>
      <c r="U61" s="402"/>
      <c r="V61" s="400"/>
      <c r="W61" s="401"/>
      <c r="X61" s="401"/>
      <c r="Y61" s="401"/>
      <c r="Z61" s="401"/>
      <c r="AA61" s="402"/>
      <c r="AB61" s="400"/>
      <c r="AC61" s="401"/>
      <c r="AD61" s="401"/>
      <c r="AE61" s="401"/>
      <c r="AF61" s="401"/>
      <c r="AG61" s="402"/>
      <c r="AH61" s="400"/>
      <c r="AI61" s="401"/>
      <c r="AJ61" s="401"/>
      <c r="AK61" s="401"/>
      <c r="AL61" s="401"/>
      <c r="AM61" s="40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43" t="s">
        <v>107</v>
      </c>
      <c r="C1" s="443"/>
      <c r="D1" s="44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444" t="s">
        <v>119</v>
      </c>
      <c r="C1" s="444"/>
      <c r="D1" s="44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D1"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45" t="s">
        <v>159</v>
      </c>
      <c r="C1" s="446"/>
      <c r="D1" s="446"/>
      <c r="E1" s="446"/>
      <c r="F1" s="447"/>
    </row>
    <row r="2" spans="2:6" ht="16.5" thickBot="1" x14ac:dyDescent="0.3">
      <c r="B2" s="89"/>
      <c r="C2" s="89"/>
      <c r="D2" s="89"/>
      <c r="E2" s="89"/>
      <c r="F2" s="89"/>
    </row>
    <row r="3" spans="2:6" ht="16.5" thickBot="1" x14ac:dyDescent="0.25">
      <c r="B3" s="449" t="s">
        <v>160</v>
      </c>
      <c r="C3" s="450"/>
      <c r="D3" s="450"/>
      <c r="E3" s="101" t="s">
        <v>161</v>
      </c>
      <c r="F3" s="102" t="s">
        <v>162</v>
      </c>
    </row>
    <row r="4" spans="2:6" ht="31.5" x14ac:dyDescent="0.2">
      <c r="B4" s="451" t="s">
        <v>163</v>
      </c>
      <c r="C4" s="453" t="s">
        <v>83</v>
      </c>
      <c r="D4" s="90" t="s">
        <v>164</v>
      </c>
      <c r="E4" s="91" t="s">
        <v>165</v>
      </c>
      <c r="F4" s="92">
        <v>0.25</v>
      </c>
    </row>
    <row r="5" spans="2:6" ht="47.25" x14ac:dyDescent="0.2">
      <c r="B5" s="452"/>
      <c r="C5" s="454"/>
      <c r="D5" s="93" t="s">
        <v>166</v>
      </c>
      <c r="E5" s="94" t="s">
        <v>167</v>
      </c>
      <c r="F5" s="95">
        <v>0.15</v>
      </c>
    </row>
    <row r="6" spans="2:6" ht="47.25" x14ac:dyDescent="0.2">
      <c r="B6" s="452"/>
      <c r="C6" s="454"/>
      <c r="D6" s="93" t="s">
        <v>168</v>
      </c>
      <c r="E6" s="94" t="s">
        <v>169</v>
      </c>
      <c r="F6" s="95">
        <v>0.1</v>
      </c>
    </row>
    <row r="7" spans="2:6" ht="63" x14ac:dyDescent="0.2">
      <c r="B7" s="452"/>
      <c r="C7" s="454" t="s">
        <v>84</v>
      </c>
      <c r="D7" s="93" t="s">
        <v>170</v>
      </c>
      <c r="E7" s="94" t="s">
        <v>171</v>
      </c>
      <c r="F7" s="95">
        <v>0.25</v>
      </c>
    </row>
    <row r="8" spans="2:6" ht="31.5" x14ac:dyDescent="0.2">
      <c r="B8" s="452"/>
      <c r="C8" s="454"/>
      <c r="D8" s="93" t="s">
        <v>172</v>
      </c>
      <c r="E8" s="94" t="s">
        <v>173</v>
      </c>
      <c r="F8" s="95">
        <v>0.15</v>
      </c>
    </row>
    <row r="9" spans="2:6" ht="47.25" x14ac:dyDescent="0.2">
      <c r="B9" s="452" t="s">
        <v>174</v>
      </c>
      <c r="C9" s="454" t="s">
        <v>86</v>
      </c>
      <c r="D9" s="93" t="s">
        <v>175</v>
      </c>
      <c r="E9" s="94" t="s">
        <v>176</v>
      </c>
      <c r="F9" s="96" t="s">
        <v>177</v>
      </c>
    </row>
    <row r="10" spans="2:6" ht="63" x14ac:dyDescent="0.2">
      <c r="B10" s="452"/>
      <c r="C10" s="454"/>
      <c r="D10" s="93" t="s">
        <v>178</v>
      </c>
      <c r="E10" s="94" t="s">
        <v>179</v>
      </c>
      <c r="F10" s="96" t="s">
        <v>177</v>
      </c>
    </row>
    <row r="11" spans="2:6" ht="47.25" x14ac:dyDescent="0.2">
      <c r="B11" s="452"/>
      <c r="C11" s="454" t="s">
        <v>87</v>
      </c>
      <c r="D11" s="93" t="s">
        <v>180</v>
      </c>
      <c r="E11" s="94" t="s">
        <v>181</v>
      </c>
      <c r="F11" s="96" t="s">
        <v>177</v>
      </c>
    </row>
    <row r="12" spans="2:6" ht="47.25" x14ac:dyDescent="0.2">
      <c r="B12" s="452"/>
      <c r="C12" s="454"/>
      <c r="D12" s="93" t="s">
        <v>182</v>
      </c>
      <c r="E12" s="94" t="s">
        <v>183</v>
      </c>
      <c r="F12" s="96" t="s">
        <v>177</v>
      </c>
    </row>
    <row r="13" spans="2:6" ht="31.5" x14ac:dyDescent="0.2">
      <c r="B13" s="452"/>
      <c r="C13" s="454" t="s">
        <v>88</v>
      </c>
      <c r="D13" s="93" t="s">
        <v>184</v>
      </c>
      <c r="E13" s="94" t="s">
        <v>185</v>
      </c>
      <c r="F13" s="96" t="s">
        <v>177</v>
      </c>
    </row>
    <row r="14" spans="2:6" ht="32.25" thickBot="1" x14ac:dyDescent="0.25">
      <c r="B14" s="455"/>
      <c r="C14" s="456"/>
      <c r="D14" s="97" t="s">
        <v>186</v>
      </c>
      <c r="E14" s="98" t="s">
        <v>187</v>
      </c>
      <c r="F14" s="99" t="s">
        <v>177</v>
      </c>
    </row>
    <row r="15" spans="2:6" ht="49.5" customHeight="1" x14ac:dyDescent="0.2">
      <c r="B15" s="448" t="s">
        <v>188</v>
      </c>
      <c r="C15" s="448"/>
      <c r="D15" s="448"/>
      <c r="E15" s="448"/>
      <c r="F15" s="44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SDG</cp:lastModifiedBy>
  <cp:revision/>
  <dcterms:created xsi:type="dcterms:W3CDTF">2020-03-24T23:12:47Z</dcterms:created>
  <dcterms:modified xsi:type="dcterms:W3CDTF">2022-04-18T19:12:34Z</dcterms:modified>
  <cp:category/>
  <cp:contentStatus/>
</cp:coreProperties>
</file>