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27" documentId="14_{F6BD42E3-26CA-4663-96AC-243E7213DBB1}" xr6:coauthVersionLast="47" xr6:coauthVersionMax="47" xr10:uidLastSave="{04D512A7-582A-47F2-8E8C-A352C26DD327}"/>
  <workbookProtection lockStructure="1"/>
  <bookViews>
    <workbookView xWindow="-120" yWindow="-120" windowWidth="29040" windowHeight="15840" xr2:uid="{00000000-000D-0000-FFFF-FFFF00000000}"/>
  </bookViews>
  <sheets>
    <sheet name="2021 Antonio Nariñ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6" i="1" l="1"/>
  <c r="AP25" i="1"/>
  <c r="AP24" i="1"/>
  <c r="AP23" i="1"/>
  <c r="AR23" i="1" s="1"/>
  <c r="AP22" i="1"/>
  <c r="AR22" i="1" s="1"/>
  <c r="AP21" i="1"/>
  <c r="AR21" i="1" s="1"/>
  <c r="AP20" i="1"/>
  <c r="AR20" i="1" s="1"/>
  <c r="AQ25" i="1"/>
  <c r="AQ26" i="1"/>
  <c r="AQ24" i="1"/>
  <c r="AR35" i="1"/>
  <c r="AQ37" i="1"/>
  <c r="AM39" i="1"/>
  <c r="AQ36" i="1"/>
  <c r="AK38" i="1"/>
  <c r="AK35" i="1"/>
  <c r="AM35" i="1" s="1"/>
  <c r="AQ33" i="1"/>
  <c r="AQ32" i="1"/>
  <c r="AQ31" i="1"/>
  <c r="AQ30" i="1"/>
  <c r="AQ29" i="1"/>
  <c r="AQ28" i="1"/>
  <c r="AQ27" i="1"/>
  <c r="AM26" i="1"/>
  <c r="AH33" i="1"/>
  <c r="AH30" i="1"/>
  <c r="AH29" i="1"/>
  <c r="AH28" i="1"/>
  <c r="AH27" i="1"/>
  <c r="AH23" i="1"/>
  <c r="AH22" i="1"/>
  <c r="AH20" i="1"/>
  <c r="AH19" i="1"/>
  <c r="AH17" i="1"/>
  <c r="AH21" i="1"/>
  <c r="AP39" i="1"/>
  <c r="AR39" i="1" s="1"/>
  <c r="AP37" i="1"/>
  <c r="AP36" i="1"/>
  <c r="AR36" i="1" s="1"/>
  <c r="AP19" i="1"/>
  <c r="AR19" i="1" s="1"/>
  <c r="AP18" i="1"/>
  <c r="AR18" i="1" s="1"/>
  <c r="AP17" i="1"/>
  <c r="AR17" i="1" s="1"/>
  <c r="AB38" i="1"/>
  <c r="AC33" i="1"/>
  <c r="X40" i="1"/>
  <c r="AK18" i="1"/>
  <c r="AM18" i="1" s="1"/>
  <c r="AM17" i="1"/>
  <c r="AA17" i="1"/>
  <c r="AC17" i="1" s="1"/>
  <c r="E32" i="1"/>
  <c r="E31" i="1"/>
  <c r="E30" i="1"/>
  <c r="E29" i="1"/>
  <c r="E28" i="1"/>
  <c r="E27" i="1"/>
  <c r="E26" i="1"/>
  <c r="E25" i="1"/>
  <c r="E24" i="1"/>
  <c r="E23" i="1"/>
  <c r="E22" i="1"/>
  <c r="E21" i="1"/>
  <c r="E20" i="1"/>
  <c r="E19" i="1"/>
  <c r="E18" i="1"/>
  <c r="E17" i="1"/>
  <c r="E33" i="1"/>
  <c r="P33" i="1"/>
  <c r="AP33" i="1" s="1"/>
  <c r="AR33" i="1" s="1"/>
  <c r="P32" i="1"/>
  <c r="AP32" i="1" s="1"/>
  <c r="AR32" i="1" s="1"/>
  <c r="P31" i="1"/>
  <c r="AP31" i="1" s="1"/>
  <c r="P30" i="1"/>
  <c r="AP30" i="1" s="1"/>
  <c r="AR30" i="1" s="1"/>
  <c r="P29" i="1"/>
  <c r="AP29" i="1" s="1"/>
  <c r="AR29" i="1" s="1"/>
  <c r="P28" i="1"/>
  <c r="AP28" i="1" s="1"/>
  <c r="AR28" i="1" s="1"/>
  <c r="P27" i="1"/>
  <c r="AP27" i="1" s="1"/>
  <c r="AR27" i="1" s="1"/>
  <c r="L40" i="1"/>
  <c r="P40" i="1"/>
  <c r="O40" i="1"/>
  <c r="N40" i="1"/>
  <c r="N41" i="1" s="1"/>
  <c r="M40" i="1"/>
  <c r="AK37" i="1"/>
  <c r="AM37" i="1" s="1"/>
  <c r="AK36" i="1"/>
  <c r="AM36" i="1" s="1"/>
  <c r="AK33" i="1"/>
  <c r="AM33" i="1" s="1"/>
  <c r="AK32" i="1"/>
  <c r="AM32" i="1" s="1"/>
  <c r="AK31" i="1"/>
  <c r="AM31" i="1" s="1"/>
  <c r="AK30" i="1"/>
  <c r="AM30" i="1" s="1"/>
  <c r="AK29" i="1"/>
  <c r="AM29" i="1" s="1"/>
  <c r="AK28" i="1"/>
  <c r="AM28" i="1" s="1"/>
  <c r="AK27" i="1"/>
  <c r="AM27" i="1" s="1"/>
  <c r="AK25" i="1"/>
  <c r="AM25" i="1" s="1"/>
  <c r="AK24" i="1"/>
  <c r="AM24" i="1" s="1"/>
  <c r="AK23" i="1"/>
  <c r="AM23" i="1" s="1"/>
  <c r="AK22" i="1"/>
  <c r="AM22" i="1" s="1"/>
  <c r="AK21" i="1"/>
  <c r="AM21" i="1" s="1"/>
  <c r="AK20" i="1"/>
  <c r="AM20" i="1" s="1"/>
  <c r="AK19" i="1"/>
  <c r="AM19" i="1" s="1"/>
  <c r="AF39" i="1"/>
  <c r="AH39" i="1"/>
  <c r="AF38" i="1"/>
  <c r="AF37" i="1"/>
  <c r="AF36" i="1"/>
  <c r="AH36" i="1"/>
  <c r="AH40" i="1" s="1"/>
  <c r="AF35" i="1"/>
  <c r="AF32" i="1"/>
  <c r="AH32" i="1" s="1"/>
  <c r="AF31" i="1"/>
  <c r="AH31" i="1"/>
  <c r="AF25" i="1"/>
  <c r="AH25" i="1" s="1"/>
  <c r="AF24" i="1"/>
  <c r="AH24" i="1"/>
  <c r="AA39" i="1"/>
  <c r="AC39" i="1" s="1"/>
  <c r="AA38" i="1"/>
  <c r="AC38" i="1" s="1"/>
  <c r="AA37" i="1"/>
  <c r="AC37" i="1"/>
  <c r="AA36" i="1"/>
  <c r="AC36" i="1" s="1"/>
  <c r="AA35" i="1"/>
  <c r="AC35" i="1" s="1"/>
  <c r="AC40" i="1" s="1"/>
  <c r="AA32" i="1"/>
  <c r="AC32" i="1"/>
  <c r="AA31" i="1"/>
  <c r="AC31" i="1"/>
  <c r="AA30" i="1"/>
  <c r="AC30" i="1" s="1"/>
  <c r="AA29" i="1"/>
  <c r="AC29" i="1"/>
  <c r="AA28" i="1"/>
  <c r="AC28" i="1"/>
  <c r="AA27" i="1"/>
  <c r="AC27" i="1"/>
  <c r="AA26" i="1"/>
  <c r="AC26" i="1" s="1"/>
  <c r="AA25" i="1"/>
  <c r="AC25" i="1"/>
  <c r="AA24" i="1"/>
  <c r="AC24" i="1" s="1"/>
  <c r="AA23" i="1"/>
  <c r="AC23" i="1"/>
  <c r="AA22" i="1"/>
  <c r="AC22" i="1"/>
  <c r="AA21" i="1"/>
  <c r="AC21" i="1"/>
  <c r="AA20" i="1"/>
  <c r="AC20" i="1" s="1"/>
  <c r="AA19" i="1"/>
  <c r="AC19" i="1"/>
  <c r="V39" i="1"/>
  <c r="V36" i="1"/>
  <c r="V33" i="1"/>
  <c r="V32" i="1"/>
  <c r="V31" i="1"/>
  <c r="V30" i="1"/>
  <c r="X30" i="1"/>
  <c r="V29" i="1"/>
  <c r="X29" i="1" s="1"/>
  <c r="V28" i="1"/>
  <c r="X28" i="1" s="1"/>
  <c r="V27" i="1"/>
  <c r="X27" i="1" s="1"/>
  <c r="V26" i="1"/>
  <c r="X26" i="1" s="1"/>
  <c r="V25" i="1"/>
  <c r="X25" i="1" s="1"/>
  <c r="V24" i="1"/>
  <c r="V23" i="1"/>
  <c r="V22" i="1"/>
  <c r="V21" i="1"/>
  <c r="V20" i="1"/>
  <c r="X20" i="1" s="1"/>
  <c r="V19" i="1"/>
  <c r="E40" i="1"/>
  <c r="O41" i="1" s="1"/>
  <c r="E34" i="1" l="1"/>
  <c r="E41" i="1" s="1"/>
  <c r="AR37" i="1"/>
  <c r="AR40" i="1" s="1"/>
  <c r="M41" i="1"/>
  <c r="L41" i="1"/>
  <c r="P41" i="1"/>
  <c r="AH34" i="1"/>
  <c r="AH41" i="1" s="1"/>
  <c r="AR25" i="1"/>
  <c r="AM34" i="1"/>
  <c r="X34" i="1"/>
  <c r="X41" i="1" s="1"/>
  <c r="AR31" i="1"/>
  <c r="AC34" i="1"/>
  <c r="AC41" i="1" s="1"/>
  <c r="AM40" i="1"/>
  <c r="AR24" i="1"/>
  <c r="AR26" i="1"/>
  <c r="AR34" i="1" l="1"/>
  <c r="AR41" i="1" s="1"/>
  <c r="AM41" i="1"/>
</calcChain>
</file>

<file path=xl/sharedStrings.xml><?xml version="1.0" encoding="utf-8"?>
<sst xmlns="http://schemas.openxmlformats.org/spreadsheetml/2006/main" count="593" uniqueCount="328">
  <si>
    <t>ALCALDÍA LOCAL DE ANTONIO NARIÑO</t>
  </si>
  <si>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</si>
  <si>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</si>
  <si>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</si>
  <si>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</si>
  <si>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</si>
  <si>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</si>
  <si>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</si>
  <si>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</si>
  <si>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18 de marzo de 2021</t>
  </si>
  <si>
    <t>Publicación del plan de gestión aprobado. Caso HOLA: 162517</t>
  </si>
  <si>
    <t>28 de abril de 2021</t>
  </si>
  <si>
    <t>Para el primer trimestre de la vigencia 2021, el plan de gestión de la Alcaldía Local alcanzó un nivel de desempeño del 73% de acuerdo con lo programado, y del 33%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</si>
  <si>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</si>
  <si>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93,03% de acuerdo con lo programado, y del 47,89% acumulado para la vigencia.</t>
  </si>
  <si>
    <t>3 de noviembre de 2021</t>
  </si>
  <si>
    <t>Para el tercer trimestre de la vigencia 2021, el plan de gestión de la Alcaldía Local alcanzó un nivel de desempeño del 87,20% de acuerdo con lo programado, y del 67,54%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</si>
  <si>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</si>
  <si>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</si>
  <si>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</si>
  <si>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</si>
  <si>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</si>
  <si>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</si>
  <si>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</si>
  <si>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</si>
  <si>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</si>
  <si>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</si>
  <si>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</si>
  <si>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</si>
  <si>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</si>
  <si>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</si>
  <si>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</si>
  <si>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</si>
  <si>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</si>
  <si>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</si>
  <si>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</si>
  <si>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</si>
  <si>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</si>
  <si>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</si>
  <si>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</si>
  <si>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</si>
  <si>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</si>
  <si>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</si>
  <si>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</si>
  <si>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</si>
  <si>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</si>
  <si>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</si>
  <si>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</si>
  <si>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</si>
  <si>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</si>
  <si>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</si>
  <si>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</si>
  <si>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</si>
  <si>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</si>
  <si>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</si>
  <si>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</si>
  <si>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</si>
  <si>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</si>
  <si>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</si>
  <si>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</si>
  <si>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</si>
  <si>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</si>
  <si>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</si>
  <si>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</si>
  <si>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</si>
  <si>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</si>
  <si>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</si>
  <si>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</si>
  <si>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</si>
  <si>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t>
  </si>
  <si>
    <t>Reporte de ejecución de la meta aportado por la DGDL proveniente de la MUSI</t>
  </si>
  <si>
    <t xml:space="preserve">El avance de la meta corresponde al valor del segundo trimestre de 2021, por cuanto esta informqación es reportada oficialmente por la Dirección de Planes de Desarrollo y Fortalecimiento Local de la Secretaría Distrital de PLaneación a travesa de la Matriz Unificada de Seguimiento a la Inversión MIUSI y teniendo en cuenta los tiempos de reporte y cierre de la revisión de los planes de gestión no es posible contar oportunamente con la información correspondiente al III trimestre. La Alcaldía Local alcanzó un avance acumulado entregado del 1,3%, no obstante al hacer el analisis de los recuros comprometidos con corte a 30 de septiembre mediante los procesos de contratación se infiere que entre los productos entregados se puede superar el nivel avance del periodo.  
Nota: se ajusta la programación de la meta para el III Trimestre de 2021, dado que la información disponible corresponde al II Trimestre. </t>
  </si>
  <si>
    <t>Reporte MUSI corte JUNIO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</si>
  <si>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</si>
  <si>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</si>
  <si>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</si>
  <si>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</si>
  <si>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</si>
  <si>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</si>
  <si>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</si>
  <si>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</si>
  <si>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</si>
  <si>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se programó para el trimestre</t>
  </si>
  <si>
    <t>Matriz reporte Dirección para la Gestión del Desarrollo Local</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</si>
  <si>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</si>
  <si>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</si>
  <si>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</si>
  <si>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</si>
  <si>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</si>
  <si>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</si>
  <si>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</si>
  <si>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3.8 %</t>
  </si>
  <si>
    <t>3,8% correspondiente a 1 iniciativa ejecutada. Titulo "Por el derecho a la participación y representación política de las mujeres de antonio nariño" Conmemoraciòn 08 marzo. Iniciativa ejecutada con recurso Instancia participacion vigencia 2020.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</si>
  <si>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 xml:space="preserve">Se anexa soportes </t>
  </si>
  <si>
    <t>La Alcaldía Local de Antonio Nariño logró la ejecución de 7 propuestas ganadoras de presupuestos participativos (Fase II), de las 25 propuestas ganadoras.</t>
  </si>
  <si>
    <t>Reporte Dirección para la Gestión del Desarrollo Local</t>
  </si>
  <si>
    <t>La Alcaldía Local de Antonio Nariño logró la ejecución de 6 propuestas ganadoras de presupuestos participativos (fase II) de las 24 propuestas ganadoras</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</si>
  <si>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</si>
  <si>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</si>
  <si>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</si>
  <si>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</si>
  <si>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</si>
  <si>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</si>
  <si>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</si>
  <si>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</si>
  <si>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 reporta el 11.09 %  en ejecucion presupuestal de obligaciones por pagar.</t>
  </si>
  <si>
    <t>Se anexa Infomacion en pertinente.</t>
  </si>
  <si>
    <t>La Alcaldía Local Antonio Nariño giró $2.497.402.378 del presupuesto comprometido constituido como obligaciones por pagar de la vigencia 2020, equivalente a $9.618.217.311, lo cual corresponde a un nivel de ejecución del 25,97%</t>
  </si>
  <si>
    <t xml:space="preserve">La Alcaldía Local Antonio Nariño giró  $2.822.914.457, valor ejecutado del 01 de julio al 30 de septiembre de 2021 </t>
  </si>
  <si>
    <t>5. Girar mínimo el  60% del presupuesto comprometido constituido como obligaciones por pagar de la vigencia 2019 y anteriores</t>
  </si>
  <si>
    <t>Porcentaje de giros acumulados de obligaciones por pagar de la vigencia 2019 y anteriores</t>
  </si>
  <si>
    <t>(Giros acumulados/Presupuesto comprometido constituido como obligaciones por pagar de la vigencia 2019 y anteriores)*100</t>
  </si>
  <si>
    <t xml:space="preserve">Se giró el 83,59% del presupuesto comprometido constituido como obligaciones por pagar de la vigencia 2019 y anteriores. </t>
  </si>
  <si>
    <t>Se anexa Infomacion en pertinente desde el area de presupuesto.</t>
  </si>
  <si>
    <t>Para el II Trimestre de 2021, la Alcaldía Local Antonio Nariño ha girado $4.260.440.021del presupuesto comprometido constituido como obligaciones por pagar de la vigencia 2019 y anteriores, equivalente a $6.040.314.842, lo que representa un nivel de ejecución del 70,53%.</t>
  </si>
  <si>
    <t>Para el III Trimestre de 2021, la Alcaldía Local Antonio Nariño ha girado $  4.478.290.729 del presupuesto comprometido constituido como obligaciones por pagar de la vigencia 2019.</t>
  </si>
  <si>
    <t>Matriz Reporte Dirección para la Gestión del Desarrollo Local</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</si>
  <si>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</si>
  <si>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</si>
  <si>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</si>
  <si>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</si>
  <si>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28% del presupuesto de inversión directa de la vigencia 2021</t>
  </si>
  <si>
    <t xml:space="preserve">Para el II Trimestre de 2021, la Alcaldía Local de Antonio Nariño comprometió $7.070.702.264 de los $14.703.072.000 asignados como presupuesto de inversión directa de la vigencia 2021, lo que representa un nivel de ejecución del 48,09%. </t>
  </si>
  <si>
    <t>Para el III Trimestre de 2021, la Alcaldía Local de Antonio Nariño comprometió $ 8.370.164.205 de 2021 asignados como presupuesto de inversión directa de la vigencia 2021</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</si>
  <si>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</si>
  <si>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</si>
  <si>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</si>
  <si>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realizaron giros del 10% del presupuesto total  disponible de inversión directa de la vigencia</t>
  </si>
  <si>
    <t>La Alcaldía Local de Antonio Nariño giró $3.148.448.974 de los $14.703.072.000 asignados como presupuesto disponible de inversión directa de la vigencia, lo que representa un nivel de ejecución acumulado del 21,41%</t>
  </si>
  <si>
    <t>Se giraron $6.207.993.175 de los $14.703.072.000 establecidos como presupuesto disponible de inversión directa de la vigencia.</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</si>
  <si>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</si>
  <si>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</si>
  <si>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</si>
  <si>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</si>
  <si>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</si>
  <si>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El reporte es de 97,7%  de los contratos suscritos en la plataforma secop</t>
  </si>
  <si>
    <t>se adjunta el consolidado de la contratista</t>
  </si>
  <si>
    <t xml:space="preserve">La Alcaldía Local de Antonio Nariño ha registrado 109 contratos de los 112 contratos publicados en la plataforma SECOP I y II, lo que representa un nivel de cumplimiento del 97,32% para el periodo. </t>
  </si>
  <si>
    <t>El reporte es de 98,08%  de los contratos suscritos en la plataforma secop</t>
  </si>
  <si>
    <t>Se adjunta el consolidado de la contratista
Matriz Reporte Dirección para la Gestión del Desarrollo Local</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</si>
  <si>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</si>
  <si>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</si>
  <si>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</si>
  <si>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</si>
  <si>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</si>
  <si>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El 97,7% de los contratos registrados se encuentren en estado de ejecución en la plataforma sipse de acuerdo al trimestre solicitado</t>
  </si>
  <si>
    <t>Se adjunta consolidado sipse donde se evidencia en la última columna que los 86 contratos registrados se encuentran en estado de ejecución</t>
  </si>
  <si>
    <t xml:space="preserve">La Alcaldía Local de Antonio Nariño ha registrado 107 contratos en SIPSE Local en estado ejecución de los 105 contratos registrados en SIPSE Local, lo que equivale al 101,9%. </t>
  </si>
  <si>
    <t>El 98 % de  los contratos registrados se encuentren en estado de ejecución en la plataforma sipse de acuerdo al trimestre solicitado</t>
  </si>
  <si>
    <t>Se adjunta consolidado sipse donde se evidencia en la última columna los contratos registrados que se encuentran en estado de ejecución.
Matriz Reporte Dirección para la Gestión del Desarrollo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</si>
  <si>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</si>
  <si>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</si>
  <si>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</si>
  <si>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</si>
  <si>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Para la vigencia 2021 se requieren 45 proyectos en SIPSE (18 funcionamiento + 27 de inversión) De los 27 proyectos del POAI 2021, 24 se encuentran cargados en SIPSE y conciliados. Todos los proyectos de funcionamiento se encuentran conciliados</t>
  </si>
  <si>
    <t>Consulta de proyectos SIPSE</t>
  </si>
  <si>
    <t>Totalidad de proyectos de inversión y funcionamiento conciliados. Totalidad de iniciativas cargadas en Banco de iniciativas</t>
  </si>
  <si>
    <t>Se anexa soportes reporte y cargue SIPSE</t>
  </si>
  <si>
    <t>La totalidad de proyectos de funcionamiento e invesión estan conciliados. La totalidad de iniciativas fueron cargadas en el Banco de Iniciativas</t>
  </si>
  <si>
    <t>Soporte cargue SIPSE</t>
  </si>
  <si>
    <t>Inspección, vigilancia y control</t>
  </si>
  <si>
    <r>
      <t xml:space="preserve">11. Impulsar procesalmente (avocar, rechazar, enviar al competente y todo lo que derive del desarrollo de la actuación), </t>
    </r>
    <r>
      <rPr>
        <b/>
        <sz val="11"/>
        <color indexed="8"/>
        <rFont val="Calibri Light"/>
        <family val="2"/>
      </rPr>
      <t>5.760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</si>
  <si>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</si>
  <si>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</si>
  <si>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</si>
  <si>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</si>
  <si>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</si>
  <si>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</si>
  <si>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 realizaron 1211 impulsos procesales para el I Trimestre de 2021.</t>
  </si>
  <si>
    <t>Se evidencia en el  aplicaitivo</t>
  </si>
  <si>
    <t>Se realizaron 1917 impulsos procesales para el II Trimestre de 2021.</t>
  </si>
  <si>
    <t>Se evidencia en el aplicativo ARCO</t>
  </si>
  <si>
    <t>Se realizaron 1917 impulsos procesales para el III Trimestre de 2021.</t>
  </si>
  <si>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</si>
  <si>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</si>
  <si>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</si>
  <si>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Actuaciones administrativas terminadas</t>
  </si>
  <si>
    <t>Se profirieron 265 fallos en primera instancia sobre los expedientes a cargo de las inspecciones de policía.</t>
  </si>
  <si>
    <t>Se evidencia en el aplicativo arco</t>
  </si>
  <si>
    <t>Se profirieron 930 fallos en primera instancia sobre los expedientes a cargo de las inspecciones de policía.</t>
  </si>
  <si>
    <t>Se evidencia en el aplicativo arco DGP</t>
  </si>
  <si>
    <t>Se profirieron 759 fallos en primera instancia sobre los expedientes a cargo de las inspecciones de policía.</t>
  </si>
  <si>
    <t>Se anexa reporte desde la Oficina de DGP</t>
  </si>
  <si>
    <t>Se profirieron 1338 fallos en primera instancia sobre los expedientes a cargo de las inspecciones de policía.</t>
  </si>
  <si>
    <r>
      <t xml:space="preserve">13. Terminar (archivar), </t>
    </r>
    <r>
      <rPr>
        <b/>
        <sz val="11"/>
        <color indexed="8"/>
        <rFont val="Calibri Light"/>
        <family val="2"/>
      </rPr>
      <t xml:space="preserve">115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</si>
  <si>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</si>
  <si>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</si>
  <si>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 por vía gubernativa</t>
  </si>
  <si>
    <t>Aplicativo Si Actúa I</t>
  </si>
  <si>
    <t>Se reporta 17  expedientes archivados y terminados bajo el aplicativo si Actúa</t>
  </si>
  <si>
    <t>se Anexa reporte</t>
  </si>
  <si>
    <t>Se reporta 52 expedientes archivados y terminados bajo el aplicativo si Actúa</t>
  </si>
  <si>
    <t>Se reporta 65 expedientes archivados y terminados bajo el aplicativo si Actúa</t>
  </si>
  <si>
    <t>Se reporta 36 expedientes archivados y terminados bajo el aplicativo si Actúa</t>
  </si>
  <si>
    <t>14. Terminar 271 actuaciones administrativas en primera instancia</t>
  </si>
  <si>
    <t>Actuaciones Administrativas terminadas hasta la primera instancia</t>
  </si>
  <si>
    <t>Número de Actuaciones Administrativas terminadas hasta la primera instancia</t>
  </si>
  <si>
    <t>Acta de asistencia e informe del operativo</t>
  </si>
  <si>
    <t>Se reporta 2 expedientes archivados y terminados en primera instancia bajo el aplicativo si Actúa</t>
  </si>
  <si>
    <t xml:space="preserve">En el segundo trimestre de 2021, la alcaldía local de Antonio Nariño terminó 98 actuaciones administrativas en primera instancia, lo que representa un resultado de 36% para el periodo. </t>
  </si>
  <si>
    <r>
      <t xml:space="preserve">Se reporta 32 </t>
    </r>
    <r>
      <rPr>
        <sz val="11"/>
        <color rgb="FF444444"/>
        <rFont val="Calibri Light"/>
        <family val="2"/>
        <scheme val="major"/>
      </rPr>
      <t>Actuaciones administrativas terminadas</t>
    </r>
  </si>
  <si>
    <t>Se reporta 15 Actuaciones administrativas terminadas</t>
  </si>
  <si>
    <r>
      <t xml:space="preserve">15. Realizar </t>
    </r>
    <r>
      <rPr>
        <b/>
        <sz val="11"/>
        <color indexed="8"/>
        <rFont val="Calibri Light"/>
        <family val="2"/>
      </rPr>
      <t>50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</si>
  <si>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</si>
  <si>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</si>
  <si>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</si>
  <si>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</si>
  <si>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Se reporta 12 operativos ejecutados en el Primer Trimestre.</t>
  </si>
  <si>
    <t>Se anexa actas y matriz de Operactivos Actividad economica.</t>
  </si>
  <si>
    <t>Se reporta 19 operativos ejecutados en el segundo Trimestre.</t>
  </si>
  <si>
    <t>Se anexa actas y Matriz de Operativos espacio Publico</t>
  </si>
  <si>
    <t>Se reporta 14 operativos ejecutados en el Tercer Trimestre.</t>
  </si>
  <si>
    <r>
      <t xml:space="preserve">16. Realizar </t>
    </r>
    <r>
      <rPr>
        <b/>
        <sz val="11"/>
        <color indexed="8"/>
        <rFont val="Calibri Light"/>
        <family val="2"/>
      </rPr>
      <t>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</si>
  <si>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</si>
  <si>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</si>
  <si>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reporta 22 operativos ejecutados en el Primer Trimestre.</t>
  </si>
  <si>
    <t>Se reporta 15 operativos ejecutados en el segundo Trimestre.</t>
  </si>
  <si>
    <t>Se reporta 17 operativos ejecutados en el Tercer Trimestre.</t>
  </si>
  <si>
    <t>Se reporta 20operativos ejecutados en el  Cuarto Trimestre.</t>
  </si>
  <si>
    <r>
      <t xml:space="preserve">17. Realizar </t>
    </r>
    <r>
      <rPr>
        <b/>
        <sz val="11"/>
        <color indexed="8"/>
        <rFont val="Calibri Light"/>
        <family val="2"/>
      </rPr>
      <t xml:space="preserve">34 </t>
    </r>
    <r>
      <rPr>
        <sz val="11"/>
        <color indexed="8"/>
        <rFont val="Calibri Light"/>
        <family val="2"/>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</si>
  <si>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</si>
  <si>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</si>
  <si>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Se solicita esta meta hacer la reprogramacion para el proximo trimestre ya que el primer periodo no se contaba con el personals idoneo para esta actividad.</t>
  </si>
  <si>
    <t>Se anexa actas y matriz de Operactivos de obras</t>
  </si>
  <si>
    <t xml:space="preserve">Se reporta 10 Visitas tenicas  para el segundo trimestre               </t>
  </si>
  <si>
    <t>Se anexa infome</t>
  </si>
  <si>
    <t xml:space="preserve">Se reporta 9 Visitas tenicas  para el Tercer trimestre               </t>
  </si>
  <si>
    <t>Se anexa actas y matriz de Obras</t>
  </si>
  <si>
    <t xml:space="preserve">Se reporta 8 Visitas tenicas  para el Cuarto trimestre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</si>
  <si>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</si>
  <si>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</si>
  <si>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</si>
  <si>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</si>
  <si>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</si>
  <si>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</si>
  <si>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</si>
  <si>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</si>
  <si>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</si>
  <si>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</si>
  <si>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</si>
  <si>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</si>
  <si>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</si>
  <si>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82%, resultados obtenidos de la inspección ambiental realizada el 29 de abril de 2021, empleando el formato: PLE-PIN-F012 Formato inspecciones ambientales para verificación de implementación del plan institucional de gestión ambiental.</t>
  </si>
  <si>
    <t>Reporte de cumplimiento de la gestión ambiental OAP</t>
  </si>
  <si>
    <t>META NO PROGRAMADA</t>
  </si>
  <si>
    <t>Implementación del Sistema de Gestión Ambiental en un porcentaje de 82%, resultados obtenidos de la inspección ambiental realizada el 29 de abril de 2021, empleando el formato: PLE-PIN-F012 Formato inspecciones ambientales para verificación de implementación del plan institucional de gestión ambiental. La meta presenta un avance acumulado del 51,25%.</t>
  </si>
  <si>
    <t>MT 2.Mantener el 100% de las acciones de mejora asignadas al proceso/Alcaldía con relación a planes de mejoramiento interno documentadas y vigentes</t>
  </si>
  <si>
    <t>Acciones correctivas documentadas y vigentes</t>
  </si>
  <si>
    <t>(1-(No.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</si>
  <si>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</si>
  <si>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</si>
  <si>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</si>
  <si>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</si>
  <si>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</si>
  <si>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cuenta con dos acciones abiertas vencidas y dos acciones abiertas  sin vencer.</t>
  </si>
  <si>
    <t>Reporte MIMEC</t>
  </si>
  <si>
    <t>ANÁLISIS: La localidad tiene 2 acciones de las cuales 2 presentan vencimiento. El porcentaje que muestra el avance en el cierre o cumplimiento de acciones vencidas frente a las acciones asignadas en aplicativo MIMEC para los planes de mejora en ejecución.</t>
  </si>
  <si>
    <t>De las 6 acciones abiertas, la localidad tiene 1 acción vencida, lo que representa una ejecución de la meta del 83,33%</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</si>
  <si>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</si>
  <si>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</si>
  <si>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</si>
  <si>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</si>
  <si>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</si>
  <si>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</si>
  <si>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</si>
  <si>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</si>
  <si>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</si>
  <si>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</si>
  <si>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Antonio Nariño ha cumplido con 92 de los 115 requisitos de publicación de información en su página web, de acuerdo con lo previsto en la Ley 1712 de 2014, según lo informado por la Oficina Asesora de Comunicaciones de la SDG mediante memorando No. 20211400241773, lo que representa un avance del 80% para el II Trimestre de 2035</t>
  </si>
  <si>
    <t>http://www.antonionarino.gov.co/transparencia/instrumentos-gestion-informacion-publica/relacionados-la-informacion/107-registro-1</t>
  </si>
  <si>
    <t>La Alcaldía Local de Antonio Nariño ha cumpido 92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</si>
  <si>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</si>
  <si>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</si>
  <si>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</si>
  <si>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</si>
  <si>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</si>
  <si>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</si>
  <si>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</si>
  <si>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</si>
  <si>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</si>
  <si>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</si>
  <si>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</si>
  <si>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</si>
  <si>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</si>
  <si>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</si>
  <si>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</si>
  <si>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</si>
  <si>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</si>
  <si>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</si>
  <si>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Clon base en el reporte de la localidad, cuenta con 60 requerimientos pendienters de respuesta de 4.084 recibidos en las vigencias 2017 a 2020.</t>
  </si>
  <si>
    <t xml:space="preserve">La Localidad de Antonio Nariño ha atendido 4055 requerimientos ciudadanos, de los 4084 recibidos, lo que representa un 99,3% de gestión frente a la meta prevista. </t>
  </si>
  <si>
    <t>Reporte SGI</t>
  </si>
  <si>
    <t>La localidad de Antonio Nariño ha atendido 52 requerimientos ciudadanos, de los 66 recibidos, lo que representan un avance acumulado del 78,79% de gestión frente a la meta prevista.</t>
  </si>
  <si>
    <t>Total metas transversales (20%)</t>
  </si>
  <si>
    <t xml:space="preserve">Total plan de gestión </t>
  </si>
  <si>
    <t xml:space="preserve">La Alcaldía Local de Antonio Nariño logró una participación de 854 votantes en presupuestos participativos para la vigencia 2021, respecto a los 173 votantes de la vigencia 2020. </t>
  </si>
  <si>
    <t xml:space="preserve">Se logró que 19 propuestas ganadoras de presupuestos participativos (Fase II) contaran con recursos comprometidos en la vigencia, para un resultado del 79,17% en periodo. </t>
  </si>
  <si>
    <t xml:space="preserve">La Alcaldía Local de Antonio Nariño realizó el giro de $4.806.466.992 del presupuesto comprometido constituido como obligaciones por pagar de la vigencia 2020, lo que representa una ejecución del 50,42% para el periodo. </t>
  </si>
  <si>
    <t xml:space="preserve">La Alcaldía Local de Antonio Nariño realizó el giro de $6.703.431.215 del presupuesto comprometido constituido como obligaciones por pagar de la vigencia 2019 y anteriores, lo que representa un nivel de ejecución del 72,77%. </t>
  </si>
  <si>
    <t>La Alcaldía Local de Antonio Nariño comprometió $11.683.681.180 del presupuesto de inversión directa de la vigencia 2021, lo que representa una ejecución del 96,27% de lo programado.</t>
  </si>
  <si>
    <t xml:space="preserve">La Alcaldía Local de Antonio Nariño efectuó giros por valor de $7.670.867.166 del presupuesto total disponible de inversión directa de la vigencia, lo que representa una ejecución del 63,21% para la vigencia. </t>
  </si>
  <si>
    <t>Se realizaron  4337 impulsos procesales para el IV Trimestre de 2021.</t>
  </si>
  <si>
    <t>La Alcaldía Local de Antonio Nariño realizó el impulso procesal de 9.824 expedientes a cargo de las inspecciones de policía.</t>
  </si>
  <si>
    <t>La Alcaldía Local de Antonio Nariño profirió 3.292 fallos en primera instancia sobre los expedientes a cargo de las inspecciones de policía.</t>
  </si>
  <si>
    <t>La Alcaldía Local de Antonio Nariño terminó 170 actuaciones administrativas activas</t>
  </si>
  <si>
    <t xml:space="preserve">En este periodo, la Alcaldía Local de Antonio Nariño terminó 147 actuaciones administrativas en primera instancia </t>
  </si>
  <si>
    <t xml:space="preserve">Se reporta 27 visitas tenicas  realizadas en materia de obras y urbanismo. </t>
  </si>
  <si>
    <t>Se reporta 74 operativos ejecutados en materia de actividad económica.</t>
  </si>
  <si>
    <t xml:space="preserve">Se reporta 59 operativos ejecutados en materia de espacio público. </t>
  </si>
  <si>
    <t>Implementación del Sistema de Gestión Ambiental en un porcentaje de 94%, resultados obtenidos de la inspección ambiental realizada el 10 de noviembre de 2021, empleando el formato: PLE-PIN-F012 Formato inspecciones ambientales para verificación de implementación del plan institucional de gestión ambiental.</t>
  </si>
  <si>
    <t>Reporte de gestión ambiental OAP</t>
  </si>
  <si>
    <t>De las 5 acciones abiertas, la localidad tiene 5 acciones vencidas, lo que representa una ejecución de la meta del 0%</t>
  </si>
  <si>
    <t>El porcentaje  muestra el avance en el cierre o cumplimiento de acciones frente a las acciones asignadas en aplicativo MIMEC para los planes de mejora en ejecución y según información aportada por la alcaldía local en MIMEC.</t>
  </si>
  <si>
    <t>La acaldía local cumplió con la publicación en su página web de 92 requisitos de información , de acuerdo con lo dispuesto por la Ley 1712 de 2014.</t>
  </si>
  <si>
    <t>El proceso participó en las reuniones y capacitaciones brindadas para la mejora del sistema de gestión institucional</t>
  </si>
  <si>
    <t>Soportes de reunión</t>
  </si>
  <si>
    <t xml:space="preserve">La alcaldía local dio respuesta a 66 requerimientos ciudadanos, que representa el 100% de cumplimiento de la meta. </t>
  </si>
  <si>
    <t xml:space="preserve">La alcaldía local realizó el registro de 193 contratos en el sistema SIPSE Local, de los 209 contratos publicados en la plataforma SECOP I y II de la vigencia. </t>
  </si>
  <si>
    <t>La alcaldía local logró 185 contratos en estado ejecución de los 193 contratos registrados en SIPSE LOCAL. 
El 95 % de  los contratos registrados se encuentren en estado de ejecución en la plataforma sipse de acuerdo al trimestre solicitado</t>
  </si>
  <si>
    <t xml:space="preserve">La alcaldía local logró 185 contratos en estado ejecución de los 193 contratos registrados en SIPSE LOCAL. </t>
  </si>
  <si>
    <t xml:space="preserve">La Alcaldía Local de Antonio Nariño ha registrado la totalidad de contratos en SIPSE Local en estado ejecución de los contratos registrados en SIPSE Local, lo que equivale al 100% para el IV trimestre y un avance acumulado del 100% de la meta. </t>
  </si>
  <si>
    <t>28 de enero de 2022</t>
  </si>
  <si>
    <t>Para el cuarto trimestre de la vigencia 2021, el plan de gestión de la Alcaldía Local alcanzó un nivel de desempeño del 89,66% de acuerdo con lo programado, y del 86,37% acumulado para la vigencia.</t>
  </si>
  <si>
    <t xml:space="preserve">Se corrige la fórmula de la columna AP Programado para las metas 11 a 17. </t>
  </si>
  <si>
    <t>8 de febrero de 2022</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</si>
  <si>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</si>
  <si>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88,27% de acuerdo con lo programado, y del 88,24%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</si>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</sst>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indexed="8"/>
      <name val="Calibri Light"/>
      <family val="2"/>
    </font>
    <font>
      <b/>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
      <b/>
      <sz val="11"/>
      <color rgb="FF0070C0"/>
      <name val="Calibri Light"/>
      <family val="2"/>
      <scheme val="major"/>
    </font>
    <font>
      <sz val="11"/>
      <color rgb="FF000000"/>
      <name val="Calibri"/>
      <family val="2"/>
    </font>
    <font>
      <u/>
      <sz val="11"/>
      <color theme="10"/>
      <name val="Calibri"/>
      <family val="2"/>
      <scheme val="minor"/>
    </font>
    <font>
      <sz val="11"/>
      <color rgb="FF444444"/>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41" fontId="3" fillId="0" borderId="0" applyFont="0" applyFill="0" applyBorder="0" applyAlignment="0" applyProtection="0"/>
    <xf numFmtId="9" fontId="3" fillId="0" borderId="0" applyFont="0" applyFill="0" applyBorder="0" applyAlignment="0" applyProtection="0"/>
    <xf numFmtId="0" fontId="16" fillId="0" borderId="0" applyNumberFormat="0" applyFill="0" applyBorder="0" applyAlignment="0" applyProtection="0"/>
  </cellStyleXfs>
  <cellXfs count="174">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5" fillId="2" borderId="1" xfId="0" applyFont="1" applyFill="1" applyBorder="1" applyAlignment="1" applyProtection="1">
      <alignment wrapText="1"/>
      <protection hidden="1"/>
    </xf>
    <xf numFmtId="10" fontId="4" fillId="0" borderId="1" xfId="2" applyNumberFormat="1" applyFont="1" applyBorder="1" applyAlignment="1" applyProtection="1">
      <alignment horizontal="right" vertical="top" wrapText="1"/>
      <protection hidden="1"/>
    </xf>
    <xf numFmtId="10" fontId="4" fillId="0" borderId="1" xfId="0" applyNumberFormat="1" applyFont="1" applyBorder="1" applyAlignment="1" applyProtection="1">
      <alignment horizontal="left" vertical="top" wrapText="1"/>
      <protection hidden="1"/>
    </xf>
    <xf numFmtId="9" fontId="4" fillId="0" borderId="1" xfId="0" applyNumberFormat="1"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41" fontId="4" fillId="0" borderId="1" xfId="1" applyFont="1" applyBorder="1" applyAlignment="1" applyProtection="1">
      <alignment horizontal="left" vertical="top" wrapText="1"/>
      <protection hidden="1"/>
    </xf>
    <xf numFmtId="41" fontId="4" fillId="0" borderId="1" xfId="0" applyNumberFormat="1" applyFont="1" applyBorder="1" applyAlignment="1" applyProtection="1">
      <alignment horizontal="left" vertical="top" wrapText="1"/>
      <protection hidden="1"/>
    </xf>
    <xf numFmtId="0" fontId="4" fillId="0" borderId="1" xfId="0" applyFont="1" applyBorder="1" applyAlignment="1" applyProtection="1">
      <alignment horizontal="right" vertical="top" wrapText="1"/>
      <protection hidden="1"/>
    </xf>
    <xf numFmtId="0" fontId="7" fillId="2" borderId="1" xfId="0" applyFont="1" applyFill="1" applyBorder="1" applyAlignment="1" applyProtection="1">
      <alignment wrapText="1"/>
      <protection hidden="1"/>
    </xf>
    <xf numFmtId="0" fontId="8" fillId="2" borderId="1" xfId="0" applyFont="1" applyFill="1" applyBorder="1" applyProtection="1">
      <protection hidden="1"/>
    </xf>
    <xf numFmtId="9" fontId="8" fillId="2" borderId="1" xfId="2"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4" fillId="0" borderId="1" xfId="0" applyNumberFormat="1" applyFont="1" applyBorder="1" applyAlignment="1" applyProtection="1">
      <alignment horizontal="right" vertical="top" wrapText="1"/>
      <protection hidden="1"/>
    </xf>
    <xf numFmtId="0" fontId="4" fillId="0" borderId="0" xfId="0" applyFont="1" applyAlignment="1" applyProtection="1">
      <alignment horizontal="left" vertical="top" wrapText="1"/>
      <protection hidden="1"/>
    </xf>
    <xf numFmtId="0" fontId="7" fillId="0" borderId="0" xfId="0" applyFont="1" applyAlignment="1" applyProtection="1">
      <alignment wrapText="1"/>
      <protection hidden="1"/>
    </xf>
    <xf numFmtId="0" fontId="9" fillId="0" borderId="1" xfId="0" applyFont="1" applyBorder="1" applyAlignment="1" applyProtection="1">
      <alignment horizontal="right" vertical="top" wrapText="1"/>
      <protection hidden="1"/>
    </xf>
    <xf numFmtId="0" fontId="11" fillId="0" borderId="0" xfId="0" applyFont="1" applyAlignment="1" applyProtection="1">
      <alignment wrapText="1"/>
      <protection hidden="1"/>
    </xf>
    <xf numFmtId="0" fontId="4" fillId="0" borderId="1" xfId="0" applyFont="1" applyBorder="1" applyAlignment="1" applyProtection="1">
      <alignment horizontal="left" vertical="top" wrapText="1"/>
      <protection hidden="1"/>
    </xf>
    <xf numFmtId="10" fontId="4" fillId="0" borderId="1" xfId="2" applyNumberFormat="1" applyFont="1" applyFill="1" applyBorder="1" applyAlignment="1" applyProtection="1">
      <alignment horizontal="right" vertical="top" wrapText="1"/>
      <protection hidden="1"/>
    </xf>
    <xf numFmtId="9" fontId="4" fillId="0" borderId="1" xfId="0" applyNumberFormat="1" applyFont="1" applyBorder="1" applyAlignment="1" applyProtection="1">
      <alignment horizontal="center" vertical="top" wrapText="1"/>
      <protection hidden="1"/>
    </xf>
    <xf numFmtId="9" fontId="4" fillId="0" borderId="1" xfId="0" applyNumberFormat="1" applyFont="1" applyBorder="1" applyAlignment="1" applyProtection="1">
      <alignment horizontal="justify" vertical="top"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justify" vertical="top" wrapText="1"/>
      <protection hidden="1"/>
    </xf>
    <xf numFmtId="0" fontId="4" fillId="0" borderId="1" xfId="0" applyFont="1" applyBorder="1" applyAlignment="1" applyProtection="1">
      <alignment horizontal="justify" vertical="top" wrapText="1"/>
      <protection hidden="1"/>
    </xf>
    <xf numFmtId="0" fontId="9" fillId="0" borderId="1" xfId="0" applyFont="1" applyBorder="1" applyAlignment="1" applyProtection="1">
      <alignment horizontal="justify" vertical="top" wrapText="1"/>
      <protection hidden="1"/>
    </xf>
    <xf numFmtId="0" fontId="4" fillId="0" borderId="0" xfId="0" applyFont="1" applyAlignment="1" applyProtection="1">
      <alignment horizontal="center" vertical="top" wrapText="1"/>
      <protection hidden="1"/>
    </xf>
    <xf numFmtId="41" fontId="4" fillId="0" borderId="1" xfId="1" applyFont="1" applyBorder="1" applyAlignment="1" applyProtection="1">
      <alignment horizontal="center" vertical="top" wrapText="1"/>
      <protection hidden="1"/>
    </xf>
    <xf numFmtId="41" fontId="4" fillId="0" borderId="1" xfId="1" applyFont="1" applyFill="1" applyBorder="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0" fontId="4" fillId="0" borderId="1" xfId="0" applyFont="1" applyBorder="1" applyAlignment="1" applyProtection="1">
      <alignment horizontal="center" vertical="top" wrapText="1"/>
      <protection hidden="1"/>
    </xf>
    <xf numFmtId="9" fontId="5" fillId="2" borderId="1" xfId="2" applyFont="1" applyFill="1" applyBorder="1" applyAlignment="1" applyProtection="1">
      <alignment horizontal="center" vertical="top" wrapText="1"/>
      <protection hidden="1"/>
    </xf>
    <xf numFmtId="0" fontId="4" fillId="2" borderId="1" xfId="0" applyFont="1" applyFill="1" applyBorder="1" applyAlignment="1" applyProtection="1">
      <alignment horizontal="justify" vertical="top" wrapText="1"/>
      <protection hidden="1"/>
    </xf>
    <xf numFmtId="0" fontId="4" fillId="2" borderId="1" xfId="0" applyFont="1" applyFill="1" applyBorder="1" applyAlignment="1" applyProtection="1">
      <alignment vertical="top" wrapText="1"/>
      <protection hidden="1"/>
    </xf>
    <xf numFmtId="9" fontId="5" fillId="2" borderId="1" xfId="2" applyFont="1" applyFill="1" applyBorder="1" applyAlignment="1" applyProtection="1">
      <alignment horizontal="right" vertical="top" wrapText="1"/>
      <protection hidden="1"/>
    </xf>
    <xf numFmtId="9" fontId="14" fillId="2" borderId="1" xfId="0" applyNumberFormat="1" applyFont="1" applyFill="1" applyBorder="1" applyAlignment="1" applyProtection="1">
      <alignment horizontal="center" vertical="top" wrapText="1"/>
      <protection hidden="1"/>
    </xf>
    <xf numFmtId="9" fontId="4" fillId="4" borderId="1" xfId="2" applyFont="1" applyFill="1" applyBorder="1" applyAlignment="1" applyProtection="1">
      <alignment horizontal="center" vertical="top" wrapText="1"/>
      <protection hidden="1"/>
    </xf>
    <xf numFmtId="0" fontId="4" fillId="4" borderId="1" xfId="0" applyFont="1" applyFill="1" applyBorder="1" applyAlignment="1" applyProtection="1">
      <alignment horizontal="justify" vertical="top" wrapText="1"/>
      <protection hidden="1"/>
    </xf>
    <xf numFmtId="9" fontId="9" fillId="0" borderId="1" xfId="0" applyNumberFormat="1" applyFont="1" applyBorder="1" applyAlignment="1" applyProtection="1">
      <alignment horizontal="justify" vertical="top" wrapText="1"/>
      <protection hidden="1"/>
    </xf>
    <xf numFmtId="9" fontId="5" fillId="2" borderId="1" xfId="0" applyNumberFormat="1" applyFont="1" applyFill="1" applyBorder="1" applyAlignment="1" applyProtection="1">
      <alignment horizontal="center" vertical="top" wrapText="1"/>
      <protection hidden="1"/>
    </xf>
    <xf numFmtId="9" fontId="5" fillId="4" borderId="1" xfId="0" applyNumberFormat="1" applyFont="1" applyFill="1" applyBorder="1" applyAlignment="1" applyProtection="1">
      <alignment horizontal="center" vertical="top" wrapText="1"/>
      <protection hidden="1"/>
    </xf>
    <xf numFmtId="10" fontId="4" fillId="0" borderId="1" xfId="0" applyNumberFormat="1" applyFont="1" applyBorder="1" applyAlignment="1" applyProtection="1">
      <alignment horizontal="center" vertical="top" wrapText="1"/>
      <protection hidden="1"/>
    </xf>
    <xf numFmtId="0" fontId="4" fillId="0" borderId="8" xfId="0" applyFont="1" applyBorder="1" applyAlignment="1" applyProtection="1">
      <alignment horizontal="justify" vertical="top" wrapText="1"/>
      <protection hidden="1"/>
    </xf>
    <xf numFmtId="0" fontId="4" fillId="0" borderId="7" xfId="0" applyFont="1" applyBorder="1" applyAlignment="1" applyProtection="1">
      <alignment horizontal="justify" vertical="top" wrapText="1"/>
      <protection hidden="1"/>
    </xf>
    <xf numFmtId="0" fontId="5"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9" fillId="0" borderId="0" xfId="0" applyFont="1" applyAlignment="1" applyProtection="1">
      <alignment wrapText="1"/>
      <protection hidden="1"/>
    </xf>
    <xf numFmtId="10" fontId="4" fillId="0" borderId="1" xfId="2" applyNumberFormat="1" applyFont="1" applyBorder="1" applyAlignment="1" applyProtection="1">
      <alignment horizontal="center" vertical="top" wrapText="1"/>
    </xf>
    <xf numFmtId="0" fontId="4" fillId="0" borderId="1" xfId="0" applyFont="1" applyBorder="1" applyAlignment="1">
      <alignment horizontal="justify" vertical="top" wrapText="1"/>
    </xf>
    <xf numFmtId="10" fontId="4" fillId="0" borderId="1" xfId="0" applyNumberFormat="1" applyFont="1" applyBorder="1" applyAlignment="1">
      <alignment horizontal="center" vertical="top" wrapText="1"/>
    </xf>
    <xf numFmtId="10" fontId="4" fillId="0" borderId="1" xfId="2" applyNumberFormat="1" applyFont="1" applyFill="1" applyBorder="1" applyAlignment="1" applyProtection="1">
      <alignment horizontal="center"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justify" vertical="top" wrapText="1"/>
    </xf>
    <xf numFmtId="0" fontId="13" fillId="0" borderId="6" xfId="0" applyFont="1" applyBorder="1" applyAlignment="1">
      <alignment horizontal="justify" vertical="center" wrapText="1"/>
    </xf>
    <xf numFmtId="0" fontId="4" fillId="0" borderId="6" xfId="0" applyFont="1" applyBorder="1" applyAlignment="1">
      <alignment horizontal="justify" vertical="center" wrapText="1"/>
    </xf>
    <xf numFmtId="10" fontId="5" fillId="2" borderId="1" xfId="2" applyNumberFormat="1" applyFont="1" applyFill="1" applyBorder="1" applyAlignment="1" applyProtection="1">
      <alignment horizontal="center" vertical="top" wrapText="1"/>
    </xf>
    <xf numFmtId="10" fontId="9" fillId="0" borderId="1" xfId="2" applyNumberFormat="1" applyFont="1" applyBorder="1" applyAlignment="1" applyProtection="1">
      <alignment horizontal="center" vertical="top" wrapText="1"/>
    </xf>
    <xf numFmtId="9" fontId="14" fillId="2" borderId="1" xfId="0" applyNumberFormat="1" applyFont="1" applyFill="1" applyBorder="1" applyAlignment="1">
      <alignment horizontal="center" wrapText="1"/>
    </xf>
    <xf numFmtId="9" fontId="4" fillId="4" borderId="1" xfId="2" applyFont="1" applyFill="1" applyBorder="1" applyAlignment="1" applyProtection="1">
      <alignment horizontal="center" wrapText="1"/>
    </xf>
    <xf numFmtId="10" fontId="5" fillId="4" borderId="1" xfId="0" applyNumberFormat="1" applyFont="1" applyFill="1" applyBorder="1" applyAlignment="1">
      <alignment horizontal="center" vertical="top" wrapText="1"/>
    </xf>
    <xf numFmtId="0" fontId="4" fillId="4" borderId="1" xfId="0" applyFont="1" applyFill="1" applyBorder="1" applyAlignment="1">
      <alignment horizontal="justify" wrapText="1"/>
    </xf>
    <xf numFmtId="0" fontId="4" fillId="4" borderId="1" xfId="0" applyFont="1" applyFill="1" applyBorder="1" applyAlignment="1">
      <alignment wrapText="1"/>
    </xf>
    <xf numFmtId="10" fontId="4"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center" wrapText="1"/>
    </xf>
    <xf numFmtId="0" fontId="4" fillId="0" borderId="6" xfId="0" applyFont="1" applyBorder="1" applyAlignment="1">
      <alignment horizontal="justify" vertical="top" wrapText="1"/>
    </xf>
    <xf numFmtId="0" fontId="4" fillId="2" borderId="7" xfId="0" applyFont="1" applyFill="1" applyBorder="1" applyAlignment="1" applyProtection="1">
      <alignment vertical="top" wrapText="1"/>
      <protection hidden="1"/>
    </xf>
    <xf numFmtId="0" fontId="13" fillId="0" borderId="0" xfId="0" applyFont="1" applyAlignment="1">
      <alignment horizontal="justify" vertical="top" wrapText="1"/>
    </xf>
    <xf numFmtId="0" fontId="13" fillId="0" borderId="6" xfId="0" applyFont="1" applyBorder="1" applyAlignment="1">
      <alignment horizontal="justify" vertical="top" wrapText="1"/>
    </xf>
    <xf numFmtId="9" fontId="4" fillId="0" borderId="1" xfId="2" applyFont="1" applyFill="1" applyBorder="1" applyAlignment="1" applyProtection="1">
      <alignment horizontal="left" vertical="top" wrapText="1"/>
      <protection hidden="1"/>
    </xf>
    <xf numFmtId="0" fontId="4" fillId="0" borderId="1" xfId="0" applyFont="1" applyBorder="1" applyAlignment="1">
      <alignment horizontal="justify" vertical="top"/>
    </xf>
    <xf numFmtId="0" fontId="5" fillId="9"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10" fontId="4" fillId="0" borderId="1" xfId="2" applyNumberFormat="1" applyFont="1" applyBorder="1" applyAlignment="1">
      <alignment horizontal="center" vertical="top" wrapText="1"/>
    </xf>
    <xf numFmtId="1" fontId="4" fillId="0" borderId="1" xfId="0" applyNumberFormat="1" applyFont="1" applyBorder="1" applyAlignment="1" applyProtection="1">
      <alignment horizontal="center" vertical="top" wrapText="1"/>
      <protection locked="0"/>
    </xf>
    <xf numFmtId="0" fontId="16" fillId="0" borderId="1" xfId="3" applyBorder="1" applyAlignment="1" applyProtection="1">
      <alignment horizontal="left" vertical="top" wrapText="1"/>
      <protection hidden="1"/>
    </xf>
    <xf numFmtId="0" fontId="5" fillId="0" borderId="0" xfId="0" applyFont="1" applyAlignment="1" applyProtection="1">
      <alignment horizontal="center" vertical="center" wrapText="1"/>
      <protection hidden="1"/>
    </xf>
    <xf numFmtId="0" fontId="5" fillId="7" borderId="1" xfId="0" applyFont="1" applyFill="1" applyBorder="1" applyAlignment="1" applyProtection="1">
      <alignment horizontal="justify" vertical="center" wrapText="1"/>
      <protection hidden="1"/>
    </xf>
    <xf numFmtId="0" fontId="4" fillId="2" borderId="7" xfId="0" applyFont="1" applyFill="1" applyBorder="1" applyAlignment="1" applyProtection="1">
      <alignment horizontal="justify" vertical="top" wrapText="1"/>
      <protection hidden="1"/>
    </xf>
    <xf numFmtId="0" fontId="4" fillId="0" borderId="0" xfId="0" applyFont="1" applyAlignment="1" applyProtection="1">
      <alignment horizontal="right" vertical="top" wrapText="1"/>
      <protection hidden="1"/>
    </xf>
    <xf numFmtId="0" fontId="5" fillId="7" borderId="1" xfId="0" applyFont="1" applyFill="1" applyBorder="1" applyAlignment="1" applyProtection="1">
      <alignment horizontal="right" vertical="center" wrapText="1"/>
      <protection hidden="1"/>
    </xf>
    <xf numFmtId="164" fontId="4" fillId="0" borderId="1" xfId="0" applyNumberFormat="1" applyFont="1" applyBorder="1" applyAlignment="1" applyProtection="1">
      <alignment horizontal="right" vertical="top" wrapText="1"/>
      <protection hidden="1"/>
    </xf>
    <xf numFmtId="10" fontId="4" fillId="0" borderId="1" xfId="2" applyNumberFormat="1" applyFont="1" applyFill="1" applyBorder="1" applyAlignment="1" applyProtection="1">
      <alignment horizontal="right" vertical="top" wrapText="1"/>
    </xf>
    <xf numFmtId="9" fontId="4" fillId="0" borderId="1" xfId="2" applyFont="1" applyFill="1" applyBorder="1" applyAlignment="1" applyProtection="1">
      <alignment horizontal="right" vertical="top" wrapText="1"/>
      <protection hidden="1"/>
    </xf>
    <xf numFmtId="10" fontId="15" fillId="0" borderId="9"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41" fontId="4" fillId="0" borderId="1" xfId="1" applyFont="1" applyFill="1" applyBorder="1" applyAlignment="1" applyProtection="1">
      <alignment horizontal="right" vertical="top" wrapText="1"/>
      <protection hidden="1"/>
    </xf>
    <xf numFmtId="41" fontId="4" fillId="0" borderId="3" xfId="1" applyFont="1" applyBorder="1" applyAlignment="1" applyProtection="1">
      <alignment horizontal="right" vertical="top" wrapText="1"/>
      <protection hidden="1"/>
    </xf>
    <xf numFmtId="10" fontId="9" fillId="0" borderId="1" xfId="0" applyNumberFormat="1" applyFont="1" applyBorder="1" applyAlignment="1" applyProtection="1">
      <alignment horizontal="right" vertical="top" wrapText="1"/>
      <protection hidden="1"/>
    </xf>
    <xf numFmtId="9" fontId="14" fillId="2" borderId="1" xfId="0" applyNumberFormat="1" applyFont="1" applyFill="1" applyBorder="1" applyAlignment="1">
      <alignment horizontal="right" vertical="top" wrapText="1"/>
    </xf>
    <xf numFmtId="9" fontId="4" fillId="4" borderId="1" xfId="2" applyFont="1" applyFill="1" applyBorder="1" applyAlignment="1" applyProtection="1">
      <alignment horizontal="right" vertical="top" wrapText="1"/>
    </xf>
    <xf numFmtId="10" fontId="9" fillId="0" borderId="1" xfId="2" applyNumberFormat="1" applyFont="1" applyBorder="1" applyAlignment="1" applyProtection="1">
      <alignment horizontal="center" vertical="top" wrapText="1"/>
      <protection hidden="1"/>
    </xf>
    <xf numFmtId="10" fontId="5" fillId="2" borderId="1" xfId="2" applyNumberFormat="1" applyFont="1" applyFill="1" applyBorder="1" applyAlignment="1" applyProtection="1">
      <alignment horizontal="right" vertical="top" wrapText="1"/>
    </xf>
    <xf numFmtId="10" fontId="5" fillId="4" borderId="1" xfId="0" applyNumberFormat="1" applyFont="1" applyFill="1" applyBorder="1" applyAlignment="1">
      <alignment horizontal="right" vertical="top" wrapText="1"/>
    </xf>
    <xf numFmtId="41" fontId="4" fillId="0" borderId="1" xfId="1" applyFont="1" applyFill="1" applyBorder="1" applyAlignment="1" applyProtection="1">
      <alignment horizontal="left" vertical="top" wrapText="1"/>
      <protection hidden="1"/>
    </xf>
    <xf numFmtId="0" fontId="4" fillId="0" borderId="2" xfId="0" applyFont="1" applyBorder="1" applyAlignment="1">
      <alignment horizontal="justify" vertical="top" wrapText="1"/>
    </xf>
    <xf numFmtId="0" fontId="4" fillId="0" borderId="6" xfId="0" applyFont="1" applyBorder="1" applyAlignment="1">
      <alignment horizontal="left" vertical="top" wrapText="1"/>
    </xf>
    <xf numFmtId="0" fontId="5" fillId="0" borderId="0" xfId="0" applyFont="1" applyAlignment="1" applyProtection="1">
      <alignment horizontal="center" vertical="center" wrapText="1"/>
      <protection hidden="1"/>
    </xf>
    <xf numFmtId="9" fontId="8" fillId="2" borderId="1" xfId="2" applyFont="1" applyFill="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41" fontId="4" fillId="0" borderId="3" xfId="1" applyFont="1" applyFill="1" applyBorder="1" applyAlignment="1" applyProtection="1">
      <alignment horizontal="center" vertical="top" wrapText="1"/>
      <protection hidden="1"/>
    </xf>
    <xf numFmtId="41" fontId="4" fillId="0" borderId="3" xfId="1" applyFont="1" applyBorder="1" applyAlignment="1" applyProtection="1">
      <alignment horizontal="center" vertical="top" wrapText="1"/>
      <protection hidden="1"/>
    </xf>
    <xf numFmtId="10" fontId="14" fillId="2" borderId="1" xfId="0" applyNumberFormat="1" applyFont="1" applyFill="1" applyBorder="1" applyAlignment="1">
      <alignment horizontal="center" vertical="top" wrapText="1"/>
    </xf>
    <xf numFmtId="10" fontId="14" fillId="2" borderId="1" xfId="0" applyNumberFormat="1" applyFont="1" applyFill="1" applyBorder="1" applyAlignment="1">
      <alignment horizontal="right" vertical="top" wrapText="1"/>
    </xf>
    <xf numFmtId="0" fontId="14" fillId="2" borderId="1" xfId="0" applyFont="1" applyFill="1" applyBorder="1" applyAlignment="1" applyProtection="1">
      <alignment horizontal="justify" vertical="top" wrapText="1"/>
      <protection hidden="1"/>
    </xf>
    <xf numFmtId="0" fontId="14" fillId="2" borderId="1" xfId="0" applyFont="1" applyFill="1" applyBorder="1" applyAlignment="1">
      <alignment horizontal="justify" wrapText="1"/>
    </xf>
    <xf numFmtId="0" fontId="14" fillId="2" borderId="1" xfId="0" applyFont="1" applyFill="1" applyBorder="1" applyAlignment="1">
      <alignment wrapText="1"/>
    </xf>
    <xf numFmtId="0" fontId="10" fillId="0" borderId="0" xfId="0" applyFont="1" applyAlignment="1" applyProtection="1">
      <alignment wrapText="1"/>
      <protection hidden="1"/>
    </xf>
    <xf numFmtId="0" fontId="7" fillId="2" borderId="1" xfId="0" applyFont="1" applyFill="1" applyBorder="1" applyAlignment="1" applyProtection="1">
      <alignment horizontal="justify" vertical="top" wrapText="1"/>
      <protection hidden="1"/>
    </xf>
    <xf numFmtId="9" fontId="14"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0" fontId="10" fillId="2" borderId="1" xfId="0" applyFont="1" applyFill="1" applyBorder="1" applyAlignment="1" applyProtection="1">
      <alignment horizontal="justify" vertical="top" wrapText="1"/>
      <protection hidden="1"/>
    </xf>
    <xf numFmtId="9" fontId="4" fillId="4" borderId="1" xfId="2" applyFont="1" applyFill="1" applyBorder="1" applyAlignment="1" applyProtection="1">
      <alignment horizontal="center" vertical="top" wrapText="1"/>
    </xf>
    <xf numFmtId="0" fontId="4" fillId="4" borderId="1" xfId="0" applyFont="1" applyFill="1" applyBorder="1" applyAlignment="1">
      <alignment vertical="top" wrapText="1"/>
    </xf>
    <xf numFmtId="0" fontId="11" fillId="4" borderId="1" xfId="0" applyFont="1" applyFill="1" applyBorder="1" applyAlignment="1" applyProtection="1">
      <alignment horizontal="justify" vertical="top" wrapText="1"/>
      <protection hidden="1"/>
    </xf>
    <xf numFmtId="0" fontId="4" fillId="0" borderId="1" xfId="0" applyFont="1" applyBorder="1" applyAlignment="1" applyProtection="1">
      <alignment horizontal="center" vertical="center" wrapText="1"/>
      <protection hidden="1"/>
    </xf>
    <xf numFmtId="9" fontId="4" fillId="0" borderId="1" xfId="0" applyNumberFormat="1" applyFont="1" applyFill="1" applyBorder="1" applyAlignment="1" applyProtection="1">
      <alignment horizontal="center" vertical="top" wrapText="1"/>
      <protection hidden="1"/>
    </xf>
    <xf numFmtId="10" fontId="4" fillId="0" borderId="1" xfId="0" applyNumberFormat="1" applyFont="1" applyFill="1" applyBorder="1" applyAlignment="1" applyProtection="1">
      <alignment horizontal="center" vertical="top" wrapText="1"/>
      <protection hidden="1"/>
    </xf>
    <xf numFmtId="9" fontId="4" fillId="0" borderId="1" xfId="0" applyNumberFormat="1" applyFont="1" applyFill="1" applyBorder="1" applyAlignment="1" applyProtection="1">
      <alignment horizontal="justify" vertical="top" wrapText="1"/>
      <protection hidden="1"/>
    </xf>
    <xf numFmtId="9" fontId="18" fillId="0" borderId="3" xfId="0" applyNumberFormat="1" applyFont="1" applyFill="1" applyBorder="1" applyAlignment="1">
      <alignment horizontal="center" vertical="top" wrapText="1"/>
    </xf>
    <xf numFmtId="10" fontId="18" fillId="0" borderId="3" xfId="0" applyNumberFormat="1" applyFont="1" applyFill="1" applyBorder="1" applyAlignment="1">
      <alignment horizontal="center" vertical="top" wrapText="1"/>
    </xf>
    <xf numFmtId="10" fontId="4" fillId="0" borderId="1" xfId="2" applyNumberFormat="1" applyFont="1" applyFill="1" applyBorder="1" applyAlignment="1">
      <alignment horizontal="center" vertical="top" wrapText="1"/>
    </xf>
    <xf numFmtId="0" fontId="18" fillId="0" borderId="10" xfId="0" applyFont="1" applyFill="1" applyBorder="1" applyAlignment="1">
      <alignment vertical="top" wrapText="1"/>
    </xf>
    <xf numFmtId="9" fontId="18" fillId="0" borderId="1" xfId="0" applyNumberFormat="1" applyFont="1" applyFill="1" applyBorder="1" applyAlignment="1">
      <alignment horizontal="center" vertical="top" wrapText="1"/>
    </xf>
    <xf numFmtId="0" fontId="18" fillId="0" borderId="3" xfId="0" applyFont="1" applyFill="1" applyBorder="1" applyAlignment="1">
      <alignment vertical="top" wrapText="1"/>
    </xf>
    <xf numFmtId="0" fontId="4" fillId="0" borderId="1"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2" xfId="0" applyFont="1" applyBorder="1" applyAlignment="1" applyProtection="1">
      <alignment horizontal="justify" vertical="center" wrapText="1"/>
      <protection hidden="1"/>
    </xf>
    <xf numFmtId="0" fontId="4" fillId="0" borderId="4" xfId="0" applyFont="1" applyBorder="1" applyAlignment="1" applyProtection="1">
      <alignment horizontal="justify" vertical="center" wrapText="1"/>
      <protection hidden="1"/>
    </xf>
    <xf numFmtId="0" fontId="4" fillId="0" borderId="3" xfId="0" applyFont="1" applyBorder="1" applyAlignment="1" applyProtection="1">
      <alignment horizontal="justify" vertical="center" wrapText="1"/>
      <protection hidden="1"/>
    </xf>
    <xf numFmtId="0" fontId="5"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5"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5" fillId="2" borderId="1" xfId="0" applyFont="1" applyFill="1" applyBorder="1" applyAlignment="1" applyProtection="1">
      <alignment horizontal="center" wrapText="1"/>
      <protection hidden="1"/>
    </xf>
    <xf numFmtId="0" fontId="5" fillId="9" borderId="2" xfId="0" applyFont="1" applyFill="1" applyBorder="1" applyAlignment="1" applyProtection="1">
      <alignment horizontal="center" vertical="center" wrapText="1"/>
      <protection hidden="1"/>
    </xf>
    <xf numFmtId="0" fontId="5" fillId="9" borderId="4"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top" wrapText="1"/>
      <protection hidden="1"/>
    </xf>
    <xf numFmtId="0" fontId="5" fillId="4"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top" wrapText="1"/>
      <protection hidden="1"/>
    </xf>
    <xf numFmtId="0" fontId="5" fillId="7" borderId="1" xfId="0" applyFont="1" applyFill="1" applyBorder="1" applyAlignment="1" applyProtection="1">
      <alignment horizontal="center" vertical="top" wrapText="1"/>
      <protection hidden="1"/>
    </xf>
    <xf numFmtId="0" fontId="5" fillId="8" borderId="1" xfId="0" applyFont="1" applyFill="1" applyBorder="1" applyAlignment="1" applyProtection="1">
      <alignment horizontal="center" vertical="center" wrapText="1"/>
      <protection hidden="1"/>
    </xf>
  </cellXfs>
  <cellStyles count="4">
    <cellStyle name="Hyperlink" xfId="3" xr:uid="{00000000-000B-0000-0000-000008000000}"/>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161925</xdr:colOff>
      <xdr:row>0</xdr:row>
      <xdr:rowOff>742950</xdr:rowOff>
    </xdr:to>
    <xdr:pic>
      <xdr:nvPicPr>
        <xdr:cNvPr id="1026" name="Imagen 1">
          <a:extLst>
            <a:ext uri="{FF2B5EF4-FFF2-40B4-BE49-F238E27FC236}">
              <a16:creationId xmlns:a16="http://schemas.microsoft.com/office/drawing/2014/main" id="{15B36892-3E37-4E3C-A16E-DD83C2AEC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tonionarino.gov.co/transparencia/instrumentos-gestion-informacion-publica/relacionados-la-informacion/107-registr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showGridLines="0" tabSelected="1" zoomScale="130" zoomScaleNormal="130" workbookViewId="0">
      <selection sqref="A1:K1"/>
    </sheetView>
  </sheetViews>
  <sheetFormatPr baseColWidth="10" defaultColWidth="10.85546875" defaultRowHeight="15" zeroHeight="1" x14ac:dyDescent="0.25"/>
  <cols>
    <col min="1" max="1" width="6.140625" style="1" customWidth="1"/>
    <col min="2" max="2" width="25.5703125" style="1" customWidth="1"/>
    <col min="3" max="3" width="13.85546875" style="1" customWidth="1"/>
    <col min="4" max="4" width="42.140625" style="1" customWidth="1"/>
    <col min="5" max="5" width="15.5703125" style="1" customWidth="1"/>
    <col min="6" max="6" width="17" style="1" customWidth="1"/>
    <col min="7" max="7" width="19.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39" customWidth="1"/>
    <col min="25" max="25" width="44" style="36" customWidth="1"/>
    <col min="26" max="26" width="25.28515625" style="36" customWidth="1"/>
    <col min="27" max="29" width="16.5703125" style="39" customWidth="1"/>
    <col min="30" max="30" width="54.28515625" style="36" customWidth="1"/>
    <col min="31" max="31" width="27.7109375" style="36" customWidth="1"/>
    <col min="32" max="34" width="16.5703125" style="104" customWidth="1"/>
    <col min="35" max="35" width="48.140625" style="36" customWidth="1"/>
    <col min="36" max="36" width="26.42578125" style="35" customWidth="1"/>
    <col min="37" max="37" width="18.5703125" style="39" customWidth="1"/>
    <col min="38" max="38" width="16.5703125" style="39" customWidth="1"/>
    <col min="39" max="39" width="16" style="39" customWidth="1"/>
    <col min="40" max="40" width="55.28515625" style="35" customWidth="1"/>
    <col min="41" max="41" width="26.28515625" style="35" customWidth="1"/>
    <col min="42" max="42" width="20.42578125" style="39" customWidth="1"/>
    <col min="43" max="43" width="15.28515625" style="39" customWidth="1"/>
    <col min="44" max="44" width="17.42578125" style="39" customWidth="1"/>
    <col min="45" max="45" width="54.5703125" style="36" customWidth="1"/>
    <col min="46" max="16384" width="10.85546875" style="1"/>
  </cols>
  <sheetData>
    <row r="1" spans="1:45" ht="70.5" customHeight="1" x14ac:dyDescent="0.25">
      <c r="A1" s="158" t="s">
        <v>0</v>
      </c>
      <c r="B1" s="159"/>
      <c r="C1" s="159"/>
      <c r="D1" s="159"/>
      <c r="E1" s="159"/>
      <c r="F1" s="159"/>
      <c r="G1" s="159"/>
      <c r="H1" s="159"/>
      <c r="I1" s="159"/>
      <c r="J1" s="159"/>
      <c r="K1" s="159"/>
      <c r="L1" s="160" t="s">
        <v>1</v>
      </c>
      <c r="M1" s="160"/>
      <c r="N1" s="160"/>
      <c r="O1" s="160"/>
      <c r="P1" s="160"/>
    </row>
    <row r="2" spans="1:45" s="2" customFormat="1" ht="18" customHeight="1" x14ac:dyDescent="0.25">
      <c r="A2" s="161" t="s">
        <v>2</v>
      </c>
      <c r="B2" s="162"/>
      <c r="C2" s="162"/>
      <c r="D2" s="162"/>
      <c r="E2" s="162"/>
      <c r="F2" s="162"/>
      <c r="G2" s="162"/>
      <c r="H2" s="162"/>
      <c r="I2" s="162"/>
      <c r="J2" s="162"/>
      <c r="K2" s="162"/>
      <c r="L2" s="162"/>
      <c r="M2" s="162"/>
      <c r="N2" s="162"/>
      <c r="O2" s="162"/>
      <c r="P2" s="162"/>
      <c r="V2" s="39"/>
      <c r="W2" s="39"/>
      <c r="X2" s="39"/>
      <c r="Y2" s="36"/>
      <c r="Z2" s="36"/>
      <c r="AA2" s="39"/>
      <c r="AB2" s="39"/>
      <c r="AC2" s="39"/>
      <c r="AD2" s="36"/>
      <c r="AE2" s="36"/>
      <c r="AF2" s="104"/>
      <c r="AG2" s="104"/>
      <c r="AH2" s="104"/>
      <c r="AI2" s="36"/>
      <c r="AJ2" s="35"/>
      <c r="AK2" s="39"/>
      <c r="AL2" s="39"/>
      <c r="AM2" s="39"/>
      <c r="AN2" s="35"/>
      <c r="AO2" s="35"/>
      <c r="AP2" s="39"/>
      <c r="AQ2" s="39"/>
      <c r="AR2" s="39"/>
      <c r="AS2" s="36"/>
    </row>
    <row r="3" spans="1:45" x14ac:dyDescent="0.25"/>
    <row r="4" spans="1:45" ht="29.1" customHeight="1" x14ac:dyDescent="0.25">
      <c r="A4" s="163" t="s">
        <v>3</v>
      </c>
      <c r="B4" s="163"/>
      <c r="C4" s="164" t="s">
        <v>4</v>
      </c>
      <c r="D4" s="164"/>
      <c r="F4" s="163" t="s">
        <v>5</v>
      </c>
      <c r="G4" s="163"/>
      <c r="H4" s="163"/>
      <c r="I4" s="163"/>
      <c r="J4" s="163"/>
      <c r="K4" s="163"/>
    </row>
    <row r="5" spans="1:45" x14ac:dyDescent="0.25">
      <c r="A5" s="163"/>
      <c r="B5" s="163"/>
      <c r="C5" s="164"/>
      <c r="D5" s="164"/>
      <c r="F5" s="3" t="s">
        <v>6</v>
      </c>
      <c r="G5" s="3" t="s">
        <v>7</v>
      </c>
      <c r="H5" s="165" t="s">
        <v>8</v>
      </c>
      <c r="I5" s="165"/>
      <c r="J5" s="165"/>
      <c r="K5" s="165"/>
    </row>
    <row r="6" spans="1:45" ht="36.75" customHeight="1" x14ac:dyDescent="0.25">
      <c r="A6" s="163"/>
      <c r="B6" s="163"/>
      <c r="C6" s="164"/>
      <c r="D6" s="164"/>
      <c r="F6" s="65">
        <v>1</v>
      </c>
      <c r="G6" s="65" t="s">
        <v>9</v>
      </c>
      <c r="H6" s="155" t="s">
        <v>10</v>
      </c>
      <c r="I6" s="156"/>
      <c r="J6" s="156"/>
      <c r="K6" s="157"/>
    </row>
    <row r="7" spans="1:45" ht="192" customHeight="1" x14ac:dyDescent="0.25">
      <c r="A7" s="163"/>
      <c r="B7" s="163"/>
      <c r="C7" s="164"/>
      <c r="D7" s="164"/>
      <c r="F7" s="65">
        <v>2</v>
      </c>
      <c r="G7" s="65" t="s">
        <v>11</v>
      </c>
      <c r="H7" s="155" t="s">
        <v>12</v>
      </c>
      <c r="I7" s="156"/>
      <c r="J7" s="156"/>
      <c r="K7" s="157"/>
    </row>
    <row r="8" spans="1:45" ht="90" customHeight="1" x14ac:dyDescent="0.25">
      <c r="A8" s="163"/>
      <c r="B8" s="163"/>
      <c r="C8" s="164"/>
      <c r="D8" s="164"/>
      <c r="F8" s="65">
        <v>3</v>
      </c>
      <c r="G8" s="65" t="s">
        <v>13</v>
      </c>
      <c r="H8" s="155" t="s">
        <v>14</v>
      </c>
      <c r="I8" s="156"/>
      <c r="J8" s="156"/>
      <c r="K8" s="157"/>
    </row>
    <row r="9" spans="1:45" ht="90" customHeight="1" x14ac:dyDescent="0.25">
      <c r="A9" s="101"/>
      <c r="B9" s="101"/>
      <c r="C9" s="27"/>
      <c r="D9" s="27"/>
      <c r="F9" s="65">
        <v>4</v>
      </c>
      <c r="G9" s="65" t="s">
        <v>15</v>
      </c>
      <c r="H9" s="155" t="s">
        <v>16</v>
      </c>
      <c r="I9" s="156"/>
      <c r="J9" s="156"/>
      <c r="K9" s="157"/>
    </row>
    <row r="10" spans="1:45" ht="67.5" customHeight="1" x14ac:dyDescent="0.25">
      <c r="A10" s="122"/>
      <c r="B10" s="122"/>
      <c r="C10" s="27"/>
      <c r="D10" s="27"/>
      <c r="F10" s="141">
        <v>5</v>
      </c>
      <c r="G10" s="141" t="s">
        <v>321</v>
      </c>
      <c r="H10" s="155" t="s">
        <v>322</v>
      </c>
      <c r="I10" s="156"/>
      <c r="J10" s="156"/>
      <c r="K10" s="157"/>
    </row>
    <row r="11" spans="1:45" ht="54.75" customHeight="1" x14ac:dyDescent="0.25">
      <c r="A11" s="154"/>
      <c r="B11" s="154"/>
      <c r="C11" s="27"/>
      <c r="D11" s="27"/>
      <c r="F11" s="153">
        <v>6</v>
      </c>
      <c r="G11" s="153" t="s">
        <v>324</v>
      </c>
      <c r="H11" s="155" t="s">
        <v>323</v>
      </c>
      <c r="I11" s="156"/>
      <c r="J11" s="156"/>
      <c r="K11" s="157"/>
    </row>
    <row r="12" spans="1:45" ht="144.75" customHeight="1" x14ac:dyDescent="0.25">
      <c r="A12" s="152"/>
      <c r="B12" s="152"/>
      <c r="C12" s="27"/>
      <c r="D12" s="27"/>
      <c r="F12" s="151">
        <v>7</v>
      </c>
      <c r="G12" s="151" t="s">
        <v>327</v>
      </c>
      <c r="H12" s="155" t="s">
        <v>326</v>
      </c>
      <c r="I12" s="156"/>
      <c r="J12" s="156"/>
      <c r="K12" s="157"/>
    </row>
    <row r="13" spans="1:45" x14ac:dyDescent="0.25"/>
    <row r="14" spans="1:45" ht="14.45" customHeight="1" x14ac:dyDescent="0.25">
      <c r="A14" s="163" t="s">
        <v>17</v>
      </c>
      <c r="B14" s="163"/>
      <c r="C14" s="163" t="s">
        <v>18</v>
      </c>
      <c r="D14" s="163" t="s">
        <v>19</v>
      </c>
      <c r="E14" s="163"/>
      <c r="F14" s="163"/>
      <c r="G14" s="163"/>
      <c r="H14" s="163"/>
      <c r="I14" s="163"/>
      <c r="J14" s="163"/>
      <c r="K14" s="163"/>
      <c r="L14" s="163"/>
      <c r="M14" s="163"/>
      <c r="N14" s="163"/>
      <c r="O14" s="163"/>
      <c r="P14" s="163"/>
      <c r="Q14" s="170" t="s">
        <v>20</v>
      </c>
      <c r="R14" s="170"/>
      <c r="S14" s="170"/>
      <c r="T14" s="170"/>
      <c r="U14" s="170"/>
      <c r="V14" s="169" t="s">
        <v>21</v>
      </c>
      <c r="W14" s="169"/>
      <c r="X14" s="169"/>
      <c r="Y14" s="169"/>
      <c r="Z14" s="169"/>
      <c r="AA14" s="171" t="s">
        <v>21</v>
      </c>
      <c r="AB14" s="171"/>
      <c r="AC14" s="171"/>
      <c r="AD14" s="171"/>
      <c r="AE14" s="171"/>
      <c r="AF14" s="172" t="s">
        <v>21</v>
      </c>
      <c r="AG14" s="172"/>
      <c r="AH14" s="172"/>
      <c r="AI14" s="172"/>
      <c r="AJ14" s="172"/>
      <c r="AK14" s="173" t="s">
        <v>21</v>
      </c>
      <c r="AL14" s="173"/>
      <c r="AM14" s="173"/>
      <c r="AN14" s="173"/>
      <c r="AO14" s="173"/>
      <c r="AP14" s="166" t="s">
        <v>22</v>
      </c>
      <c r="AQ14" s="167"/>
      <c r="AR14" s="167"/>
      <c r="AS14" s="168"/>
    </row>
    <row r="15" spans="1:45" ht="14.45" customHeight="1" x14ac:dyDescent="0.25">
      <c r="A15" s="163"/>
      <c r="B15" s="163"/>
      <c r="C15" s="163"/>
      <c r="D15" s="163"/>
      <c r="E15" s="163"/>
      <c r="F15" s="163"/>
      <c r="G15" s="163"/>
      <c r="H15" s="163"/>
      <c r="I15" s="163"/>
      <c r="J15" s="163"/>
      <c r="K15" s="163"/>
      <c r="L15" s="163"/>
      <c r="M15" s="163"/>
      <c r="N15" s="163"/>
      <c r="O15" s="163"/>
      <c r="P15" s="163"/>
      <c r="Q15" s="170"/>
      <c r="R15" s="170"/>
      <c r="S15" s="170"/>
      <c r="T15" s="170"/>
      <c r="U15" s="170"/>
      <c r="V15" s="169" t="s">
        <v>23</v>
      </c>
      <c r="W15" s="169"/>
      <c r="X15" s="169"/>
      <c r="Y15" s="169"/>
      <c r="Z15" s="169"/>
      <c r="AA15" s="171" t="s">
        <v>24</v>
      </c>
      <c r="AB15" s="171"/>
      <c r="AC15" s="171"/>
      <c r="AD15" s="171"/>
      <c r="AE15" s="171"/>
      <c r="AF15" s="172" t="s">
        <v>25</v>
      </c>
      <c r="AG15" s="172"/>
      <c r="AH15" s="172"/>
      <c r="AI15" s="172"/>
      <c r="AJ15" s="172"/>
      <c r="AK15" s="173" t="s">
        <v>26</v>
      </c>
      <c r="AL15" s="173"/>
      <c r="AM15" s="173"/>
      <c r="AN15" s="173"/>
      <c r="AO15" s="173"/>
      <c r="AP15" s="166" t="s">
        <v>27</v>
      </c>
      <c r="AQ15" s="167"/>
      <c r="AR15" s="167"/>
      <c r="AS15" s="168"/>
    </row>
    <row r="16" spans="1:45" s="63" customFormat="1" ht="60" x14ac:dyDescent="0.25">
      <c r="A16" s="64" t="s">
        <v>28</v>
      </c>
      <c r="B16" s="64" t="s">
        <v>29</v>
      </c>
      <c r="C16" s="163"/>
      <c r="D16" s="64" t="s">
        <v>30</v>
      </c>
      <c r="E16" s="64" t="s">
        <v>31</v>
      </c>
      <c r="F16" s="64" t="s">
        <v>32</v>
      </c>
      <c r="G16" s="64" t="s">
        <v>33</v>
      </c>
      <c r="H16" s="64" t="s">
        <v>34</v>
      </c>
      <c r="I16" s="64" t="s">
        <v>35</v>
      </c>
      <c r="J16" s="64" t="s">
        <v>36</v>
      </c>
      <c r="K16" s="64" t="s">
        <v>37</v>
      </c>
      <c r="L16" s="64" t="s">
        <v>38</v>
      </c>
      <c r="M16" s="64" t="s">
        <v>39</v>
      </c>
      <c r="N16" s="64" t="s">
        <v>40</v>
      </c>
      <c r="O16" s="64" t="s">
        <v>41</v>
      </c>
      <c r="P16" s="64" t="s">
        <v>42</v>
      </c>
      <c r="Q16" s="66" t="s">
        <v>43</v>
      </c>
      <c r="R16" s="66" t="s">
        <v>44</v>
      </c>
      <c r="S16" s="66" t="s">
        <v>45</v>
      </c>
      <c r="T16" s="66" t="s">
        <v>46</v>
      </c>
      <c r="U16" s="66" t="s">
        <v>47</v>
      </c>
      <c r="V16" s="59" t="s">
        <v>48</v>
      </c>
      <c r="W16" s="59" t="s">
        <v>49</v>
      </c>
      <c r="X16" s="59" t="s">
        <v>50</v>
      </c>
      <c r="Y16" s="59" t="s">
        <v>51</v>
      </c>
      <c r="Z16" s="59" t="s">
        <v>52</v>
      </c>
      <c r="AA16" s="60" t="s">
        <v>48</v>
      </c>
      <c r="AB16" s="60" t="s">
        <v>49</v>
      </c>
      <c r="AC16" s="60" t="s">
        <v>50</v>
      </c>
      <c r="AD16" s="60" t="s">
        <v>51</v>
      </c>
      <c r="AE16" s="60" t="s">
        <v>52</v>
      </c>
      <c r="AF16" s="105" t="s">
        <v>48</v>
      </c>
      <c r="AG16" s="105" t="s">
        <v>49</v>
      </c>
      <c r="AH16" s="105" t="s">
        <v>50</v>
      </c>
      <c r="AI16" s="102" t="s">
        <v>51</v>
      </c>
      <c r="AJ16" s="61" t="s">
        <v>52</v>
      </c>
      <c r="AK16" s="62" t="s">
        <v>48</v>
      </c>
      <c r="AL16" s="62" t="s">
        <v>49</v>
      </c>
      <c r="AM16" s="62" t="s">
        <v>50</v>
      </c>
      <c r="AN16" s="62" t="s">
        <v>51</v>
      </c>
      <c r="AO16" s="62" t="s">
        <v>52</v>
      </c>
      <c r="AP16" s="96" t="s">
        <v>48</v>
      </c>
      <c r="AQ16" s="96" t="s">
        <v>49</v>
      </c>
      <c r="AR16" s="96" t="s">
        <v>50</v>
      </c>
      <c r="AS16" s="97" t="s">
        <v>53</v>
      </c>
    </row>
    <row r="17" spans="1:45" s="27" customFormat="1" ht="181.5" customHeight="1" x14ac:dyDescent="0.25">
      <c r="A17" s="31">
        <v>1</v>
      </c>
      <c r="B17" s="31" t="s">
        <v>54</v>
      </c>
      <c r="C17" s="31" t="s">
        <v>55</v>
      </c>
      <c r="D17" s="31" t="s">
        <v>56</v>
      </c>
      <c r="E17" s="4">
        <f t="shared" ref="E17:E32" si="0">+((1/17)*80%)/100%</f>
        <v>4.7058823529411764E-2</v>
      </c>
      <c r="F17" s="31" t="s">
        <v>57</v>
      </c>
      <c r="G17" s="31" t="s">
        <v>58</v>
      </c>
      <c r="H17" s="31" t="s">
        <v>59</v>
      </c>
      <c r="I17" s="5">
        <v>6.6000000000000003E-2</v>
      </c>
      <c r="J17" s="31" t="s">
        <v>60</v>
      </c>
      <c r="K17" s="31" t="s">
        <v>61</v>
      </c>
      <c r="L17" s="6">
        <v>0</v>
      </c>
      <c r="M17" s="6">
        <v>0.02</v>
      </c>
      <c r="N17" s="6">
        <v>0.06</v>
      </c>
      <c r="O17" s="6">
        <v>0.1</v>
      </c>
      <c r="P17" s="6">
        <v>0.1</v>
      </c>
      <c r="Q17" s="31" t="s">
        <v>62</v>
      </c>
      <c r="R17" s="31" t="s">
        <v>63</v>
      </c>
      <c r="S17" s="31" t="s">
        <v>64</v>
      </c>
      <c r="T17" s="31" t="s">
        <v>65</v>
      </c>
      <c r="U17" s="31" t="s">
        <v>66</v>
      </c>
      <c r="V17" s="33" t="s">
        <v>67</v>
      </c>
      <c r="W17" s="33" t="s">
        <v>67</v>
      </c>
      <c r="X17" s="33" t="s">
        <v>67</v>
      </c>
      <c r="Y17" s="34" t="s">
        <v>68</v>
      </c>
      <c r="Z17" s="34" t="s">
        <v>67</v>
      </c>
      <c r="AA17" s="33">
        <f>M17</f>
        <v>0.02</v>
      </c>
      <c r="AB17" s="33">
        <v>0.02</v>
      </c>
      <c r="AC17" s="68">
        <f>IF(AB17/AA17&gt;100%,100%,AB17/AA17)</f>
        <v>1</v>
      </c>
      <c r="AD17" s="37" t="s">
        <v>69</v>
      </c>
      <c r="AE17" s="69" t="s">
        <v>70</v>
      </c>
      <c r="AF17" s="106">
        <v>3.3000000000000002E-2</v>
      </c>
      <c r="AG17" s="86">
        <v>3.3000000000000002E-2</v>
      </c>
      <c r="AH17" s="107">
        <f t="shared" ref="AH17:AH20" si="1">IF((AG17/AF17)&gt;100%,100%,AG17/AF17)</f>
        <v>1</v>
      </c>
      <c r="AI17" s="69" t="s">
        <v>71</v>
      </c>
      <c r="AJ17" s="87" t="s">
        <v>72</v>
      </c>
      <c r="AK17" s="56">
        <v>0.1</v>
      </c>
      <c r="AL17" s="56">
        <v>7.0499999999999993E-2</v>
      </c>
      <c r="AM17" s="68">
        <f>IF(AL17/AK17&gt;100%,100%,AL17/AK17)</f>
        <v>0.70499999999999985</v>
      </c>
      <c r="AN17" s="34" t="s">
        <v>325</v>
      </c>
      <c r="AO17" s="69" t="s">
        <v>95</v>
      </c>
      <c r="AP17" s="33">
        <f>P17</f>
        <v>0.1</v>
      </c>
      <c r="AQ17" s="56">
        <v>7.0499999999999993E-2</v>
      </c>
      <c r="AR17" s="98">
        <f>IF(AQ17/AP17&gt;100%,100%,AQ17/AP17)</f>
        <v>0.70499999999999985</v>
      </c>
      <c r="AS17" s="34" t="s">
        <v>325</v>
      </c>
    </row>
    <row r="18" spans="1:45" s="27" customFormat="1" ht="120" customHeight="1" x14ac:dyDescent="0.25">
      <c r="A18" s="31">
        <v>2</v>
      </c>
      <c r="B18" s="31" t="s">
        <v>54</v>
      </c>
      <c r="C18" s="31" t="s">
        <v>55</v>
      </c>
      <c r="D18" s="31" t="s">
        <v>73</v>
      </c>
      <c r="E18" s="32">
        <f t="shared" si="0"/>
        <v>4.7058823529411764E-2</v>
      </c>
      <c r="F18" s="31" t="s">
        <v>57</v>
      </c>
      <c r="G18" s="31" t="s">
        <v>74</v>
      </c>
      <c r="H18" s="31" t="s">
        <v>75</v>
      </c>
      <c r="I18" s="31" t="s">
        <v>76</v>
      </c>
      <c r="J18" s="31" t="s">
        <v>77</v>
      </c>
      <c r="K18" s="31" t="s">
        <v>61</v>
      </c>
      <c r="L18" s="6">
        <v>0</v>
      </c>
      <c r="M18" s="6">
        <v>0</v>
      </c>
      <c r="N18" s="6">
        <v>0</v>
      </c>
      <c r="O18" s="6">
        <v>0.15</v>
      </c>
      <c r="P18" s="6">
        <v>0.15</v>
      </c>
      <c r="Q18" s="31" t="s">
        <v>62</v>
      </c>
      <c r="R18" s="31" t="s">
        <v>78</v>
      </c>
      <c r="S18" s="31" t="s">
        <v>79</v>
      </c>
      <c r="T18" s="31" t="s">
        <v>65</v>
      </c>
      <c r="U18" s="31" t="s">
        <v>80</v>
      </c>
      <c r="V18" s="33" t="s">
        <v>67</v>
      </c>
      <c r="W18" s="33" t="s">
        <v>67</v>
      </c>
      <c r="X18" s="33" t="s">
        <v>67</v>
      </c>
      <c r="Y18" s="34" t="s">
        <v>68</v>
      </c>
      <c r="Z18" s="34" t="s">
        <v>67</v>
      </c>
      <c r="AA18" s="33" t="s">
        <v>67</v>
      </c>
      <c r="AB18" s="33" t="s">
        <v>67</v>
      </c>
      <c r="AC18" s="33" t="s">
        <v>67</v>
      </c>
      <c r="AD18" s="37" t="s">
        <v>81</v>
      </c>
      <c r="AE18" s="34" t="s">
        <v>67</v>
      </c>
      <c r="AF18" s="88" t="s">
        <v>82</v>
      </c>
      <c r="AG18" s="88" t="s">
        <v>82</v>
      </c>
      <c r="AH18" s="88" t="s">
        <v>82</v>
      </c>
      <c r="AI18" s="69" t="s">
        <v>82</v>
      </c>
      <c r="AJ18" s="87" t="s">
        <v>82</v>
      </c>
      <c r="AK18" s="33">
        <f>O18</f>
        <v>0.15</v>
      </c>
      <c r="AL18" s="56">
        <v>3.9363999999999999</v>
      </c>
      <c r="AM18" s="68">
        <f t="shared" ref="AM18:AM39" si="2">IF(AL18/AK18&gt;100%,100%,AL18/AK18)</f>
        <v>1</v>
      </c>
      <c r="AN18" s="34" t="s">
        <v>295</v>
      </c>
      <c r="AO18" s="34" t="s">
        <v>83</v>
      </c>
      <c r="AP18" s="33">
        <f>P18</f>
        <v>0.15</v>
      </c>
      <c r="AQ18" s="56">
        <v>3.9363999999999999</v>
      </c>
      <c r="AR18" s="98">
        <f t="shared" ref="AR18:AR39" si="3">IF(AQ18/AP18&gt;100%,100%,AQ18/AP18)</f>
        <v>1</v>
      </c>
      <c r="AS18" s="34" t="s">
        <v>295</v>
      </c>
    </row>
    <row r="19" spans="1:45" s="27" customFormat="1" ht="86.25" customHeight="1" x14ac:dyDescent="0.25">
      <c r="A19" s="31">
        <v>3</v>
      </c>
      <c r="B19" s="31" t="s">
        <v>54</v>
      </c>
      <c r="C19" s="31" t="s">
        <v>55</v>
      </c>
      <c r="D19" s="31" t="s">
        <v>84</v>
      </c>
      <c r="E19" s="32">
        <f t="shared" si="0"/>
        <v>4.7058823529411764E-2</v>
      </c>
      <c r="F19" s="31" t="s">
        <v>85</v>
      </c>
      <c r="G19" s="31" t="s">
        <v>86</v>
      </c>
      <c r="H19" s="31" t="s">
        <v>87</v>
      </c>
      <c r="I19" s="31" t="s">
        <v>76</v>
      </c>
      <c r="J19" s="31" t="s">
        <v>60</v>
      </c>
      <c r="K19" s="31" t="s">
        <v>61</v>
      </c>
      <c r="L19" s="6">
        <v>0.05</v>
      </c>
      <c r="M19" s="6">
        <v>0.4</v>
      </c>
      <c r="N19" s="6">
        <v>0.8</v>
      </c>
      <c r="O19" s="6">
        <v>1</v>
      </c>
      <c r="P19" s="6">
        <v>1</v>
      </c>
      <c r="Q19" s="31" t="s">
        <v>62</v>
      </c>
      <c r="R19" s="31" t="s">
        <v>88</v>
      </c>
      <c r="S19" s="31" t="s">
        <v>89</v>
      </c>
      <c r="T19" s="31" t="s">
        <v>65</v>
      </c>
      <c r="U19" s="31" t="s">
        <v>90</v>
      </c>
      <c r="V19" s="33">
        <f t="shared" ref="V19:V33" si="4">L19</f>
        <v>0.05</v>
      </c>
      <c r="W19" s="72" t="s">
        <v>91</v>
      </c>
      <c r="X19" s="72">
        <v>0</v>
      </c>
      <c r="Y19" s="69" t="s">
        <v>92</v>
      </c>
      <c r="Z19" s="69" t="s">
        <v>93</v>
      </c>
      <c r="AA19" s="33">
        <f t="shared" ref="AA19:AB39" si="5">M19</f>
        <v>0.4</v>
      </c>
      <c r="AB19" s="72">
        <v>0.28000000000000003</v>
      </c>
      <c r="AC19" s="71">
        <f t="shared" ref="AC19:AC39" si="6">IF(AB19/AA19&gt;100%,100%,AB19/AA19)</f>
        <v>0.70000000000000007</v>
      </c>
      <c r="AD19" s="69" t="s">
        <v>94</v>
      </c>
      <c r="AE19" s="69" t="s">
        <v>95</v>
      </c>
      <c r="AF19" s="26">
        <v>0.8</v>
      </c>
      <c r="AG19" s="86">
        <v>0.25</v>
      </c>
      <c r="AH19" s="107">
        <f t="shared" si="1"/>
        <v>0.3125</v>
      </c>
      <c r="AI19" s="120" t="s">
        <v>96</v>
      </c>
      <c r="AJ19" s="121" t="s">
        <v>83</v>
      </c>
      <c r="AK19" s="33">
        <f t="shared" ref="AK19:AK38" si="7">O19</f>
        <v>1</v>
      </c>
      <c r="AL19" s="56">
        <v>0.79169999999999996</v>
      </c>
      <c r="AM19" s="68">
        <f t="shared" si="2"/>
        <v>0.79169999999999996</v>
      </c>
      <c r="AN19" s="34" t="s">
        <v>296</v>
      </c>
      <c r="AO19" s="34" t="s">
        <v>83</v>
      </c>
      <c r="AP19" s="33">
        <f t="shared" ref="AP19:AP39" si="8">P19</f>
        <v>1</v>
      </c>
      <c r="AQ19" s="56">
        <v>0.79169999999999996</v>
      </c>
      <c r="AR19" s="98">
        <f t="shared" si="3"/>
        <v>0.79169999999999996</v>
      </c>
      <c r="AS19" s="34" t="s">
        <v>296</v>
      </c>
    </row>
    <row r="20" spans="1:45" s="27" customFormat="1" ht="115.5" customHeight="1" x14ac:dyDescent="0.25">
      <c r="A20" s="31">
        <v>4</v>
      </c>
      <c r="B20" s="31" t="s">
        <v>54</v>
      </c>
      <c r="C20" s="31" t="s">
        <v>97</v>
      </c>
      <c r="D20" s="31" t="s">
        <v>98</v>
      </c>
      <c r="E20" s="32">
        <f t="shared" si="0"/>
        <v>4.7058823529411764E-2</v>
      </c>
      <c r="F20" s="31" t="s">
        <v>57</v>
      </c>
      <c r="G20" s="31" t="s">
        <v>99</v>
      </c>
      <c r="H20" s="31" t="s">
        <v>100</v>
      </c>
      <c r="I20" s="6">
        <v>0.5</v>
      </c>
      <c r="J20" s="31" t="s">
        <v>60</v>
      </c>
      <c r="K20" s="31" t="s">
        <v>61</v>
      </c>
      <c r="L20" s="6">
        <v>0.15</v>
      </c>
      <c r="M20" s="6">
        <v>0.3</v>
      </c>
      <c r="N20" s="94">
        <v>0.45</v>
      </c>
      <c r="O20" s="94">
        <v>0.6</v>
      </c>
      <c r="P20" s="94">
        <v>0.6</v>
      </c>
      <c r="Q20" s="31" t="s">
        <v>101</v>
      </c>
      <c r="R20" s="31" t="s">
        <v>102</v>
      </c>
      <c r="S20" s="31" t="s">
        <v>103</v>
      </c>
      <c r="T20" s="31" t="s">
        <v>65</v>
      </c>
      <c r="U20" s="31" t="s">
        <v>104</v>
      </c>
      <c r="V20" s="33">
        <f t="shared" si="4"/>
        <v>0.15</v>
      </c>
      <c r="W20" s="70">
        <v>0.1116</v>
      </c>
      <c r="X20" s="70">
        <f>W20/V20</f>
        <v>0.74400000000000011</v>
      </c>
      <c r="Y20" s="69" t="s">
        <v>105</v>
      </c>
      <c r="Z20" s="95" t="s">
        <v>106</v>
      </c>
      <c r="AA20" s="33">
        <f t="shared" si="5"/>
        <v>0.3</v>
      </c>
      <c r="AB20" s="56">
        <v>0.25969999999999999</v>
      </c>
      <c r="AC20" s="71">
        <f t="shared" si="6"/>
        <v>0.8656666666666667</v>
      </c>
      <c r="AD20" s="37" t="s">
        <v>107</v>
      </c>
      <c r="AE20" s="69" t="s">
        <v>95</v>
      </c>
      <c r="AF20" s="108">
        <v>0.45</v>
      </c>
      <c r="AG20" s="109">
        <v>0.29349999999999998</v>
      </c>
      <c r="AH20" s="107">
        <f t="shared" si="1"/>
        <v>0.65222222222222215</v>
      </c>
      <c r="AI20" s="37" t="s">
        <v>108</v>
      </c>
      <c r="AJ20" s="69" t="s">
        <v>95</v>
      </c>
      <c r="AK20" s="33">
        <f t="shared" si="7"/>
        <v>0.6</v>
      </c>
      <c r="AL20" s="56">
        <v>0.50419999999999998</v>
      </c>
      <c r="AM20" s="68">
        <f t="shared" si="2"/>
        <v>0.84033333333333338</v>
      </c>
      <c r="AN20" s="34" t="s">
        <v>297</v>
      </c>
      <c r="AO20" s="34" t="s">
        <v>95</v>
      </c>
      <c r="AP20" s="33">
        <f t="shared" si="8"/>
        <v>0.6</v>
      </c>
      <c r="AQ20" s="56">
        <v>0.50419999999999998</v>
      </c>
      <c r="AR20" s="98">
        <f t="shared" si="3"/>
        <v>0.84033333333333338</v>
      </c>
      <c r="AS20" s="34" t="s">
        <v>297</v>
      </c>
    </row>
    <row r="21" spans="1:45" s="27" customFormat="1" ht="105" x14ac:dyDescent="0.25">
      <c r="A21" s="31">
        <v>5</v>
      </c>
      <c r="B21" s="31" t="s">
        <v>54</v>
      </c>
      <c r="C21" s="31" t="s">
        <v>97</v>
      </c>
      <c r="D21" s="31" t="s">
        <v>109</v>
      </c>
      <c r="E21" s="32">
        <f t="shared" si="0"/>
        <v>4.7058823529411764E-2</v>
      </c>
      <c r="F21" s="31" t="s">
        <v>57</v>
      </c>
      <c r="G21" s="31" t="s">
        <v>110</v>
      </c>
      <c r="H21" s="31" t="s">
        <v>111</v>
      </c>
      <c r="I21" s="6">
        <v>0.6</v>
      </c>
      <c r="J21" s="31" t="s">
        <v>60</v>
      </c>
      <c r="K21" s="31" t="s">
        <v>61</v>
      </c>
      <c r="L21" s="6">
        <v>0.15</v>
      </c>
      <c r="M21" s="6">
        <v>0.3</v>
      </c>
      <c r="N21" s="94">
        <v>0.45</v>
      </c>
      <c r="O21" s="94">
        <v>0.6</v>
      </c>
      <c r="P21" s="94">
        <v>0.6</v>
      </c>
      <c r="Q21" s="31" t="s">
        <v>101</v>
      </c>
      <c r="R21" s="31" t="s">
        <v>102</v>
      </c>
      <c r="S21" s="31" t="s">
        <v>103</v>
      </c>
      <c r="T21" s="31" t="s">
        <v>65</v>
      </c>
      <c r="U21" s="31" t="s">
        <v>104</v>
      </c>
      <c r="V21" s="33">
        <f t="shared" si="4"/>
        <v>0.15</v>
      </c>
      <c r="W21" s="70">
        <v>0.83579999999999999</v>
      </c>
      <c r="X21" s="70">
        <v>1</v>
      </c>
      <c r="Y21" s="69" t="s">
        <v>112</v>
      </c>
      <c r="Z21" s="69" t="s">
        <v>113</v>
      </c>
      <c r="AA21" s="33">
        <f t="shared" si="5"/>
        <v>0.3</v>
      </c>
      <c r="AB21" s="56">
        <v>0.70530000000000004</v>
      </c>
      <c r="AC21" s="71">
        <f t="shared" si="6"/>
        <v>1</v>
      </c>
      <c r="AD21" s="37" t="s">
        <v>114</v>
      </c>
      <c r="AE21" s="69" t="s">
        <v>95</v>
      </c>
      <c r="AF21" s="108">
        <v>0.45</v>
      </c>
      <c r="AG21" s="110">
        <v>0.73450000000000004</v>
      </c>
      <c r="AH21" s="107">
        <f>IF((AG21/AF21)&gt;100%,100%,AG21/AF21)</f>
        <v>1</v>
      </c>
      <c r="AI21" s="37" t="s">
        <v>115</v>
      </c>
      <c r="AJ21" s="69" t="s">
        <v>116</v>
      </c>
      <c r="AK21" s="33">
        <f t="shared" si="7"/>
        <v>0.6</v>
      </c>
      <c r="AL21" s="56">
        <v>0.72770000000000001</v>
      </c>
      <c r="AM21" s="68">
        <f t="shared" si="2"/>
        <v>1</v>
      </c>
      <c r="AN21" s="34" t="s">
        <v>298</v>
      </c>
      <c r="AO21" s="34" t="s">
        <v>116</v>
      </c>
      <c r="AP21" s="33">
        <f t="shared" si="8"/>
        <v>0.6</v>
      </c>
      <c r="AQ21" s="56">
        <v>0.72770000000000001</v>
      </c>
      <c r="AR21" s="98">
        <f t="shared" si="3"/>
        <v>1</v>
      </c>
      <c r="AS21" s="34" t="s">
        <v>298</v>
      </c>
    </row>
    <row r="22" spans="1:45" s="27" customFormat="1" ht="115.5" customHeight="1" x14ac:dyDescent="0.25">
      <c r="A22" s="31">
        <v>6</v>
      </c>
      <c r="B22" s="31" t="s">
        <v>54</v>
      </c>
      <c r="C22" s="31" t="s">
        <v>97</v>
      </c>
      <c r="D22" s="31" t="s">
        <v>117</v>
      </c>
      <c r="E22" s="4">
        <f t="shared" si="0"/>
        <v>4.7058823529411764E-2</v>
      </c>
      <c r="F22" s="31" t="s">
        <v>85</v>
      </c>
      <c r="G22" s="31" t="s">
        <v>118</v>
      </c>
      <c r="H22" s="31" t="s">
        <v>119</v>
      </c>
      <c r="I22" s="31"/>
      <c r="J22" s="31" t="s">
        <v>60</v>
      </c>
      <c r="K22" s="31" t="s">
        <v>61</v>
      </c>
      <c r="L22" s="6">
        <v>0.1</v>
      </c>
      <c r="M22" s="6">
        <v>0.25</v>
      </c>
      <c r="N22" s="6">
        <v>0.65</v>
      </c>
      <c r="O22" s="6">
        <v>0.95</v>
      </c>
      <c r="P22" s="6">
        <v>0.95</v>
      </c>
      <c r="Q22" s="31" t="s">
        <v>101</v>
      </c>
      <c r="R22" s="31" t="s">
        <v>102</v>
      </c>
      <c r="S22" s="31" t="s">
        <v>103</v>
      </c>
      <c r="T22" s="31" t="s">
        <v>65</v>
      </c>
      <c r="U22" s="31" t="s">
        <v>120</v>
      </c>
      <c r="V22" s="33">
        <f t="shared" si="4"/>
        <v>0.1</v>
      </c>
      <c r="W22" s="72">
        <v>0.28000000000000003</v>
      </c>
      <c r="X22" s="70">
        <v>1</v>
      </c>
      <c r="Y22" s="69" t="s">
        <v>121</v>
      </c>
      <c r="Z22" s="69" t="s">
        <v>113</v>
      </c>
      <c r="AA22" s="33">
        <f t="shared" si="5"/>
        <v>0.25</v>
      </c>
      <c r="AB22" s="56">
        <v>0.48089999999999999</v>
      </c>
      <c r="AC22" s="68">
        <f t="shared" si="6"/>
        <v>1</v>
      </c>
      <c r="AD22" s="37" t="s">
        <v>122</v>
      </c>
      <c r="AE22" s="69" t="s">
        <v>95</v>
      </c>
      <c r="AF22" s="26">
        <v>0.65</v>
      </c>
      <c r="AG22" s="109">
        <v>0.56930000000000003</v>
      </c>
      <c r="AH22" s="107">
        <f t="shared" ref="AH22:AH33" si="9">IF((AG22/AF22)&gt;100%,100%,AG22/AF22)</f>
        <v>0.87584615384615383</v>
      </c>
      <c r="AI22" s="37" t="s">
        <v>123</v>
      </c>
      <c r="AJ22" s="89" t="s">
        <v>116</v>
      </c>
      <c r="AK22" s="33">
        <f t="shared" si="7"/>
        <v>0.95</v>
      </c>
      <c r="AL22" s="56">
        <v>0.9627</v>
      </c>
      <c r="AM22" s="68">
        <f t="shared" si="2"/>
        <v>1</v>
      </c>
      <c r="AN22" s="34" t="s">
        <v>299</v>
      </c>
      <c r="AO22" s="34" t="s">
        <v>116</v>
      </c>
      <c r="AP22" s="33">
        <f t="shared" si="8"/>
        <v>0.95</v>
      </c>
      <c r="AQ22" s="56">
        <v>0.9627</v>
      </c>
      <c r="AR22" s="98">
        <f t="shared" si="3"/>
        <v>1</v>
      </c>
      <c r="AS22" s="34" t="s">
        <v>299</v>
      </c>
    </row>
    <row r="23" spans="1:45" s="27" customFormat="1" ht="90" x14ac:dyDescent="0.25">
      <c r="A23" s="31">
        <v>7</v>
      </c>
      <c r="B23" s="31" t="s">
        <v>54</v>
      </c>
      <c r="C23" s="31" t="s">
        <v>97</v>
      </c>
      <c r="D23" s="31" t="s">
        <v>124</v>
      </c>
      <c r="E23" s="4">
        <f t="shared" si="0"/>
        <v>4.7058823529411764E-2</v>
      </c>
      <c r="F23" s="31" t="s">
        <v>57</v>
      </c>
      <c r="G23" s="31" t="s">
        <v>125</v>
      </c>
      <c r="H23" s="31" t="s">
        <v>126</v>
      </c>
      <c r="I23" s="31"/>
      <c r="J23" s="31" t="s">
        <v>60</v>
      </c>
      <c r="K23" s="31" t="s">
        <v>61</v>
      </c>
      <c r="L23" s="6">
        <v>0.02</v>
      </c>
      <c r="M23" s="6">
        <v>0.1</v>
      </c>
      <c r="N23" s="6">
        <v>0.2</v>
      </c>
      <c r="O23" s="6">
        <v>0.4</v>
      </c>
      <c r="P23" s="6">
        <v>0.4</v>
      </c>
      <c r="Q23" s="31" t="s">
        <v>101</v>
      </c>
      <c r="R23" s="31" t="s">
        <v>102</v>
      </c>
      <c r="S23" s="31" t="s">
        <v>103</v>
      </c>
      <c r="T23" s="31" t="s">
        <v>65</v>
      </c>
      <c r="U23" s="31" t="s">
        <v>120</v>
      </c>
      <c r="V23" s="33">
        <f t="shared" si="4"/>
        <v>0.02</v>
      </c>
      <c r="W23" s="72">
        <v>0.1</v>
      </c>
      <c r="X23" s="70">
        <v>1</v>
      </c>
      <c r="Y23" s="69" t="s">
        <v>127</v>
      </c>
      <c r="Z23" s="69" t="s">
        <v>113</v>
      </c>
      <c r="AA23" s="33">
        <f t="shared" si="5"/>
        <v>0.1</v>
      </c>
      <c r="AB23" s="56">
        <v>0.21410000000000001</v>
      </c>
      <c r="AC23" s="68">
        <f t="shared" si="6"/>
        <v>1</v>
      </c>
      <c r="AD23" s="37" t="s">
        <v>128</v>
      </c>
      <c r="AE23" s="69" t="s">
        <v>95</v>
      </c>
      <c r="AF23" s="26">
        <v>0.2</v>
      </c>
      <c r="AG23" s="109">
        <v>0.42220000000000002</v>
      </c>
      <c r="AH23" s="107">
        <f t="shared" si="9"/>
        <v>1</v>
      </c>
      <c r="AI23" s="37" t="s">
        <v>129</v>
      </c>
      <c r="AJ23" s="89" t="s">
        <v>116</v>
      </c>
      <c r="AK23" s="33">
        <f t="shared" si="7"/>
        <v>0.4</v>
      </c>
      <c r="AL23" s="56">
        <v>0.6321</v>
      </c>
      <c r="AM23" s="68">
        <f t="shared" si="2"/>
        <v>1</v>
      </c>
      <c r="AN23" s="34" t="s">
        <v>300</v>
      </c>
      <c r="AO23" s="34" t="s">
        <v>116</v>
      </c>
      <c r="AP23" s="33">
        <f t="shared" si="8"/>
        <v>0.4</v>
      </c>
      <c r="AQ23" s="56">
        <v>0.6321</v>
      </c>
      <c r="AR23" s="98">
        <f t="shared" si="3"/>
        <v>1</v>
      </c>
      <c r="AS23" s="34" t="s">
        <v>300</v>
      </c>
    </row>
    <row r="24" spans="1:45" s="27" customFormat="1" ht="90" x14ac:dyDescent="0.25">
      <c r="A24" s="31">
        <v>8</v>
      </c>
      <c r="B24" s="31" t="s">
        <v>54</v>
      </c>
      <c r="C24" s="31" t="s">
        <v>97</v>
      </c>
      <c r="D24" s="31" t="s">
        <v>130</v>
      </c>
      <c r="E24" s="32">
        <f t="shared" si="0"/>
        <v>4.7058823529411764E-2</v>
      </c>
      <c r="F24" s="31" t="s">
        <v>85</v>
      </c>
      <c r="G24" s="31" t="s">
        <v>131</v>
      </c>
      <c r="H24" s="31" t="s">
        <v>132</v>
      </c>
      <c r="I24" s="31"/>
      <c r="J24" s="31" t="s">
        <v>77</v>
      </c>
      <c r="K24" s="31" t="s">
        <v>61</v>
      </c>
      <c r="L24" s="6">
        <v>0.95</v>
      </c>
      <c r="M24" s="6">
        <v>0.95</v>
      </c>
      <c r="N24" s="6">
        <v>0.95</v>
      </c>
      <c r="O24" s="6">
        <v>0.95</v>
      </c>
      <c r="P24" s="6">
        <v>0.95</v>
      </c>
      <c r="Q24" s="31" t="s">
        <v>101</v>
      </c>
      <c r="R24" s="31" t="s">
        <v>102</v>
      </c>
      <c r="S24" s="31" t="s">
        <v>133</v>
      </c>
      <c r="T24" s="31" t="s">
        <v>65</v>
      </c>
      <c r="U24" s="7" t="s">
        <v>134</v>
      </c>
      <c r="V24" s="33">
        <f t="shared" si="4"/>
        <v>0.95</v>
      </c>
      <c r="W24" s="73">
        <v>0.97699999999999998</v>
      </c>
      <c r="X24" s="70">
        <v>1</v>
      </c>
      <c r="Y24" s="69" t="s">
        <v>135</v>
      </c>
      <c r="Z24" s="92" t="s">
        <v>136</v>
      </c>
      <c r="AA24" s="33">
        <f t="shared" si="5"/>
        <v>0.95</v>
      </c>
      <c r="AB24" s="56">
        <v>0.97319999999999995</v>
      </c>
      <c r="AC24" s="71">
        <f t="shared" si="6"/>
        <v>1</v>
      </c>
      <c r="AD24" s="37" t="s">
        <v>137</v>
      </c>
      <c r="AE24" s="69" t="s">
        <v>95</v>
      </c>
      <c r="AF24" s="26">
        <f t="shared" ref="AF24:AF39" si="10">N24</f>
        <v>0.95</v>
      </c>
      <c r="AG24" s="109">
        <v>0.98080000000000001</v>
      </c>
      <c r="AH24" s="107">
        <f t="shared" si="9"/>
        <v>1</v>
      </c>
      <c r="AI24" s="90" t="s">
        <v>138</v>
      </c>
      <c r="AJ24" s="93" t="s">
        <v>139</v>
      </c>
      <c r="AK24" s="142">
        <f t="shared" si="7"/>
        <v>0.95</v>
      </c>
      <c r="AL24" s="143">
        <v>0.9234</v>
      </c>
      <c r="AM24" s="71">
        <f t="shared" si="2"/>
        <v>0.97200000000000009</v>
      </c>
      <c r="AN24" s="144" t="s">
        <v>317</v>
      </c>
      <c r="AO24" s="144" t="s">
        <v>139</v>
      </c>
      <c r="AP24" s="33">
        <f t="shared" si="8"/>
        <v>0.95</v>
      </c>
      <c r="AQ24" s="146">
        <f>(W24+AB24+AG24+AL24)/4</f>
        <v>0.96360000000000001</v>
      </c>
      <c r="AR24" s="147">
        <f t="shared" si="3"/>
        <v>1</v>
      </c>
      <c r="AS24" s="144" t="s">
        <v>317</v>
      </c>
    </row>
    <row r="25" spans="1:45" s="27" customFormat="1" ht="135" x14ac:dyDescent="0.25">
      <c r="A25" s="31">
        <v>9</v>
      </c>
      <c r="B25" s="31" t="s">
        <v>54</v>
      </c>
      <c r="C25" s="31" t="s">
        <v>97</v>
      </c>
      <c r="D25" s="31" t="s">
        <v>140</v>
      </c>
      <c r="E25" s="32">
        <f t="shared" si="0"/>
        <v>4.7058823529411764E-2</v>
      </c>
      <c r="F25" s="31" t="s">
        <v>57</v>
      </c>
      <c r="G25" s="31" t="s">
        <v>141</v>
      </c>
      <c r="H25" s="31" t="s">
        <v>142</v>
      </c>
      <c r="I25" s="31"/>
      <c r="J25" s="31" t="s">
        <v>77</v>
      </c>
      <c r="K25" s="31" t="s">
        <v>61</v>
      </c>
      <c r="L25" s="6">
        <v>1</v>
      </c>
      <c r="M25" s="6">
        <v>1</v>
      </c>
      <c r="N25" s="6">
        <v>1</v>
      </c>
      <c r="O25" s="6">
        <v>1</v>
      </c>
      <c r="P25" s="6">
        <v>1</v>
      </c>
      <c r="Q25" s="31" t="s">
        <v>101</v>
      </c>
      <c r="R25" s="7" t="s">
        <v>102</v>
      </c>
      <c r="S25" s="7" t="s">
        <v>143</v>
      </c>
      <c r="T25" s="7" t="s">
        <v>65</v>
      </c>
      <c r="U25" s="7" t="s">
        <v>144</v>
      </c>
      <c r="V25" s="33">
        <f t="shared" si="4"/>
        <v>1</v>
      </c>
      <c r="W25" s="73">
        <v>0.97699999999999998</v>
      </c>
      <c r="X25" s="70">
        <f t="shared" ref="X25:X30" si="11">W25/V25</f>
        <v>0.97699999999999998</v>
      </c>
      <c r="Y25" s="92" t="s">
        <v>145</v>
      </c>
      <c r="Z25" s="69" t="s">
        <v>146</v>
      </c>
      <c r="AA25" s="33">
        <f t="shared" si="5"/>
        <v>1</v>
      </c>
      <c r="AB25" s="56">
        <v>1.0189999999999999</v>
      </c>
      <c r="AC25" s="71">
        <f t="shared" si="6"/>
        <v>1</v>
      </c>
      <c r="AD25" s="37" t="s">
        <v>147</v>
      </c>
      <c r="AE25" s="69" t="s">
        <v>95</v>
      </c>
      <c r="AF25" s="26">
        <f t="shared" si="10"/>
        <v>1</v>
      </c>
      <c r="AG25" s="109">
        <v>0.98</v>
      </c>
      <c r="AH25" s="107">
        <f t="shared" si="9"/>
        <v>0.98</v>
      </c>
      <c r="AI25" s="93" t="s">
        <v>148</v>
      </c>
      <c r="AJ25" s="90" t="s">
        <v>149</v>
      </c>
      <c r="AK25" s="142">
        <f t="shared" si="7"/>
        <v>1</v>
      </c>
      <c r="AL25" s="143">
        <v>0.94069999999999998</v>
      </c>
      <c r="AM25" s="71">
        <f t="shared" si="2"/>
        <v>0.94069999999999998</v>
      </c>
      <c r="AN25" s="144" t="s">
        <v>318</v>
      </c>
      <c r="AO25" s="144" t="s">
        <v>149</v>
      </c>
      <c r="AP25" s="33">
        <f t="shared" si="8"/>
        <v>1</v>
      </c>
      <c r="AQ25" s="146">
        <f t="shared" ref="AQ25:AQ26" si="12">(W25+AB25+AG25+AL25)/4</f>
        <v>0.97917500000000002</v>
      </c>
      <c r="AR25" s="147">
        <f t="shared" si="3"/>
        <v>0.97917500000000002</v>
      </c>
      <c r="AS25" s="148" t="s">
        <v>319</v>
      </c>
    </row>
    <row r="26" spans="1:45" s="27" customFormat="1" ht="135" x14ac:dyDescent="0.25">
      <c r="A26" s="31">
        <v>10</v>
      </c>
      <c r="B26" s="31" t="s">
        <v>54</v>
      </c>
      <c r="C26" s="31" t="s">
        <v>97</v>
      </c>
      <c r="D26" s="31" t="s">
        <v>150</v>
      </c>
      <c r="E26" s="32">
        <f t="shared" si="0"/>
        <v>4.7058823529411764E-2</v>
      </c>
      <c r="F26" s="31" t="s">
        <v>57</v>
      </c>
      <c r="G26" s="31" t="s">
        <v>151</v>
      </c>
      <c r="H26" s="31" t="s">
        <v>152</v>
      </c>
      <c r="I26" s="31"/>
      <c r="J26" s="31" t="s">
        <v>77</v>
      </c>
      <c r="K26" s="31" t="s">
        <v>61</v>
      </c>
      <c r="L26" s="6">
        <v>0.95</v>
      </c>
      <c r="M26" s="6">
        <v>0.95</v>
      </c>
      <c r="N26" s="6">
        <v>0.95</v>
      </c>
      <c r="O26" s="6">
        <v>0.95</v>
      </c>
      <c r="P26" s="6">
        <v>0.95</v>
      </c>
      <c r="Q26" s="31" t="s">
        <v>101</v>
      </c>
      <c r="R26" s="31" t="s">
        <v>153</v>
      </c>
      <c r="S26" s="7" t="s">
        <v>143</v>
      </c>
      <c r="T26" s="7" t="s">
        <v>65</v>
      </c>
      <c r="U26" s="7" t="s">
        <v>144</v>
      </c>
      <c r="V26" s="33">
        <f t="shared" si="4"/>
        <v>0.95</v>
      </c>
      <c r="W26" s="73">
        <v>0.93300000000000005</v>
      </c>
      <c r="X26" s="70">
        <f t="shared" si="11"/>
        <v>0.98210526315789481</v>
      </c>
      <c r="Y26" s="69" t="s">
        <v>154</v>
      </c>
      <c r="Z26" s="69" t="s">
        <v>155</v>
      </c>
      <c r="AA26" s="33">
        <f t="shared" si="5"/>
        <v>0.95</v>
      </c>
      <c r="AB26" s="56">
        <v>1</v>
      </c>
      <c r="AC26" s="68">
        <f t="shared" si="6"/>
        <v>1</v>
      </c>
      <c r="AD26" s="37" t="s">
        <v>156</v>
      </c>
      <c r="AE26" s="37" t="s">
        <v>157</v>
      </c>
      <c r="AF26" s="26">
        <v>0.95</v>
      </c>
      <c r="AG26" s="109">
        <v>1</v>
      </c>
      <c r="AH26" s="107">
        <v>1</v>
      </c>
      <c r="AI26" s="69" t="s">
        <v>158</v>
      </c>
      <c r="AJ26" s="69" t="s">
        <v>159</v>
      </c>
      <c r="AK26" s="149">
        <v>0.95</v>
      </c>
      <c r="AL26" s="145">
        <v>1</v>
      </c>
      <c r="AM26" s="71">
        <f t="shared" si="2"/>
        <v>1</v>
      </c>
      <c r="AN26" s="144" t="s">
        <v>158</v>
      </c>
      <c r="AO26" s="144" t="s">
        <v>159</v>
      </c>
      <c r="AP26" s="33">
        <f t="shared" si="8"/>
        <v>0.95</v>
      </c>
      <c r="AQ26" s="146">
        <f t="shared" si="12"/>
        <v>0.98324999999999996</v>
      </c>
      <c r="AR26" s="147">
        <f t="shared" si="3"/>
        <v>1</v>
      </c>
      <c r="AS26" s="150" t="s">
        <v>320</v>
      </c>
    </row>
    <row r="27" spans="1:45" s="27" customFormat="1" ht="81" customHeight="1" x14ac:dyDescent="0.25">
      <c r="A27" s="31">
        <v>11</v>
      </c>
      <c r="B27" s="31" t="s">
        <v>54</v>
      </c>
      <c r="C27" s="31" t="s">
        <v>160</v>
      </c>
      <c r="D27" s="31" t="s">
        <v>161</v>
      </c>
      <c r="E27" s="32">
        <f t="shared" si="0"/>
        <v>4.7058823529411764E-2</v>
      </c>
      <c r="F27" s="31" t="s">
        <v>85</v>
      </c>
      <c r="G27" s="31" t="s">
        <v>162</v>
      </c>
      <c r="H27" s="31" t="s">
        <v>163</v>
      </c>
      <c r="I27" s="31"/>
      <c r="J27" s="31" t="s">
        <v>164</v>
      </c>
      <c r="K27" s="31" t="s">
        <v>165</v>
      </c>
      <c r="L27" s="119">
        <v>1440</v>
      </c>
      <c r="M27" s="119">
        <v>1440</v>
      </c>
      <c r="N27" s="119">
        <v>1440</v>
      </c>
      <c r="O27" s="119">
        <v>1440</v>
      </c>
      <c r="P27" s="9">
        <f t="shared" ref="P27:P33" si="13">SUM(L27:O27)</f>
        <v>5760</v>
      </c>
      <c r="Q27" s="31" t="s">
        <v>101</v>
      </c>
      <c r="R27" s="31" t="s">
        <v>166</v>
      </c>
      <c r="S27" s="31" t="s">
        <v>167</v>
      </c>
      <c r="T27" s="31" t="s">
        <v>65</v>
      </c>
      <c r="U27" s="31" t="s">
        <v>167</v>
      </c>
      <c r="V27" s="41">
        <f t="shared" si="4"/>
        <v>1440</v>
      </c>
      <c r="W27" s="74">
        <v>1211</v>
      </c>
      <c r="X27" s="73">
        <f>W27/V27</f>
        <v>0.84097222222222223</v>
      </c>
      <c r="Y27" s="69" t="s">
        <v>168</v>
      </c>
      <c r="Z27" s="69" t="s">
        <v>169</v>
      </c>
      <c r="AA27" s="41">
        <f t="shared" si="5"/>
        <v>1440</v>
      </c>
      <c r="AB27" s="45">
        <v>1917</v>
      </c>
      <c r="AC27" s="71">
        <f t="shared" si="6"/>
        <v>1</v>
      </c>
      <c r="AD27" s="69" t="s">
        <v>170</v>
      </c>
      <c r="AE27" s="37" t="s">
        <v>171</v>
      </c>
      <c r="AF27" s="111">
        <v>1440</v>
      </c>
      <c r="AG27" s="10">
        <v>2359</v>
      </c>
      <c r="AH27" s="107">
        <f t="shared" si="9"/>
        <v>1</v>
      </c>
      <c r="AI27" s="69" t="s">
        <v>172</v>
      </c>
      <c r="AJ27" s="69" t="s">
        <v>171</v>
      </c>
      <c r="AK27" s="41">
        <f t="shared" si="7"/>
        <v>1440</v>
      </c>
      <c r="AL27" s="45">
        <v>4337</v>
      </c>
      <c r="AM27" s="68">
        <f t="shared" si="2"/>
        <v>1</v>
      </c>
      <c r="AN27" s="34" t="s">
        <v>301</v>
      </c>
      <c r="AO27" s="34" t="s">
        <v>171</v>
      </c>
      <c r="AP27" s="41">
        <f>P27</f>
        <v>5760</v>
      </c>
      <c r="AQ27" s="99">
        <f>W27+AB27+AG27+AL27</f>
        <v>9824</v>
      </c>
      <c r="AR27" s="98">
        <f t="shared" si="3"/>
        <v>1</v>
      </c>
      <c r="AS27" s="37" t="s">
        <v>302</v>
      </c>
    </row>
    <row r="28" spans="1:45" s="27" customFormat="1" ht="81" customHeight="1" x14ac:dyDescent="0.25">
      <c r="A28" s="31">
        <v>12</v>
      </c>
      <c r="B28" s="31" t="s">
        <v>54</v>
      </c>
      <c r="C28" s="31" t="s">
        <v>160</v>
      </c>
      <c r="D28" s="31" t="s">
        <v>173</v>
      </c>
      <c r="E28" s="4">
        <f t="shared" si="0"/>
        <v>4.7058823529411764E-2</v>
      </c>
      <c r="F28" s="31" t="s">
        <v>57</v>
      </c>
      <c r="G28" s="31" t="s">
        <v>174</v>
      </c>
      <c r="H28" s="31" t="s">
        <v>175</v>
      </c>
      <c r="I28" s="31"/>
      <c r="J28" s="31" t="s">
        <v>164</v>
      </c>
      <c r="K28" s="31" t="s">
        <v>166</v>
      </c>
      <c r="L28" s="8">
        <v>720</v>
      </c>
      <c r="M28" s="8">
        <v>720</v>
      </c>
      <c r="N28" s="8">
        <v>720</v>
      </c>
      <c r="O28" s="8">
        <v>720</v>
      </c>
      <c r="P28" s="9">
        <f t="shared" si="13"/>
        <v>2880</v>
      </c>
      <c r="Q28" s="31" t="s">
        <v>101</v>
      </c>
      <c r="R28" s="31" t="s">
        <v>176</v>
      </c>
      <c r="S28" s="31" t="s">
        <v>167</v>
      </c>
      <c r="T28" s="31" t="s">
        <v>65</v>
      </c>
      <c r="U28" s="31" t="s">
        <v>167</v>
      </c>
      <c r="V28" s="40">
        <f t="shared" si="4"/>
        <v>720</v>
      </c>
      <c r="W28" s="74">
        <v>265</v>
      </c>
      <c r="X28" s="70">
        <f t="shared" si="11"/>
        <v>0.36805555555555558</v>
      </c>
      <c r="Y28" s="69" t="s">
        <v>177</v>
      </c>
      <c r="Z28" s="69" t="s">
        <v>178</v>
      </c>
      <c r="AA28" s="40">
        <f t="shared" si="5"/>
        <v>720</v>
      </c>
      <c r="AB28" s="45">
        <v>930</v>
      </c>
      <c r="AC28" s="68">
        <f t="shared" si="6"/>
        <v>1</v>
      </c>
      <c r="AD28" s="69" t="s">
        <v>179</v>
      </c>
      <c r="AE28" s="69" t="s">
        <v>180</v>
      </c>
      <c r="AF28" s="111">
        <v>720</v>
      </c>
      <c r="AG28" s="88">
        <v>759</v>
      </c>
      <c r="AH28" s="107">
        <f t="shared" si="9"/>
        <v>1</v>
      </c>
      <c r="AI28" s="69" t="s">
        <v>181</v>
      </c>
      <c r="AJ28" s="69" t="s">
        <v>182</v>
      </c>
      <c r="AK28" s="40">
        <f t="shared" si="7"/>
        <v>720</v>
      </c>
      <c r="AL28" s="45">
        <v>1338</v>
      </c>
      <c r="AM28" s="68">
        <f t="shared" si="2"/>
        <v>1</v>
      </c>
      <c r="AN28" s="34" t="s">
        <v>183</v>
      </c>
      <c r="AO28" s="34" t="s">
        <v>182</v>
      </c>
      <c r="AP28" s="41">
        <f>P28</f>
        <v>2880</v>
      </c>
      <c r="AQ28" s="99">
        <f t="shared" ref="AQ28:AQ33" si="14">W28+AB28+AG28+AL28</f>
        <v>3292</v>
      </c>
      <c r="AR28" s="98">
        <f t="shared" si="3"/>
        <v>1</v>
      </c>
      <c r="AS28" s="37" t="s">
        <v>303</v>
      </c>
    </row>
    <row r="29" spans="1:45" s="27" customFormat="1" ht="60" x14ac:dyDescent="0.25">
      <c r="A29" s="31">
        <v>13</v>
      </c>
      <c r="B29" s="31" t="s">
        <v>54</v>
      </c>
      <c r="C29" s="31" t="s">
        <v>160</v>
      </c>
      <c r="D29" s="31" t="s">
        <v>184</v>
      </c>
      <c r="E29" s="4">
        <f t="shared" si="0"/>
        <v>4.7058823529411764E-2</v>
      </c>
      <c r="F29" s="31" t="s">
        <v>57</v>
      </c>
      <c r="G29" s="31" t="s">
        <v>185</v>
      </c>
      <c r="H29" s="31" t="s">
        <v>186</v>
      </c>
      <c r="I29" s="31"/>
      <c r="J29" s="31" t="s">
        <v>164</v>
      </c>
      <c r="K29" s="31" t="s">
        <v>176</v>
      </c>
      <c r="L29" s="10">
        <v>19</v>
      </c>
      <c r="M29" s="10">
        <v>36</v>
      </c>
      <c r="N29" s="10">
        <v>36</v>
      </c>
      <c r="O29" s="10">
        <v>24</v>
      </c>
      <c r="P29" s="9">
        <f t="shared" si="13"/>
        <v>115</v>
      </c>
      <c r="Q29" s="31" t="s">
        <v>101</v>
      </c>
      <c r="R29" s="31" t="s">
        <v>187</v>
      </c>
      <c r="S29" s="31" t="s">
        <v>188</v>
      </c>
      <c r="T29" s="31" t="s">
        <v>65</v>
      </c>
      <c r="U29" s="31" t="s">
        <v>188</v>
      </c>
      <c r="V29" s="40">
        <f t="shared" si="4"/>
        <v>19</v>
      </c>
      <c r="W29" s="74">
        <v>17</v>
      </c>
      <c r="X29" s="70">
        <f t="shared" si="11"/>
        <v>0.89473684210526316</v>
      </c>
      <c r="Y29" s="69" t="s">
        <v>189</v>
      </c>
      <c r="Z29" s="69" t="s">
        <v>190</v>
      </c>
      <c r="AA29" s="40">
        <f t="shared" si="5"/>
        <v>36</v>
      </c>
      <c r="AB29" s="45">
        <v>52</v>
      </c>
      <c r="AC29" s="68">
        <f t="shared" si="6"/>
        <v>1</v>
      </c>
      <c r="AD29" s="69" t="s">
        <v>191</v>
      </c>
      <c r="AE29" s="37" t="s">
        <v>182</v>
      </c>
      <c r="AF29" s="10">
        <v>36</v>
      </c>
      <c r="AG29" s="88">
        <v>65</v>
      </c>
      <c r="AH29" s="107">
        <f t="shared" si="9"/>
        <v>1</v>
      </c>
      <c r="AI29" s="69" t="s">
        <v>192</v>
      </c>
      <c r="AJ29" s="69" t="s">
        <v>182</v>
      </c>
      <c r="AK29" s="40">
        <f t="shared" si="7"/>
        <v>24</v>
      </c>
      <c r="AL29" s="45">
        <v>36</v>
      </c>
      <c r="AM29" s="68">
        <f t="shared" si="2"/>
        <v>1</v>
      </c>
      <c r="AN29" s="34" t="s">
        <v>193</v>
      </c>
      <c r="AO29" s="34" t="s">
        <v>182</v>
      </c>
      <c r="AP29" s="41">
        <f>P29</f>
        <v>115</v>
      </c>
      <c r="AQ29" s="99">
        <f t="shared" si="14"/>
        <v>170</v>
      </c>
      <c r="AR29" s="98">
        <f t="shared" si="3"/>
        <v>1</v>
      </c>
      <c r="AS29" s="37" t="s">
        <v>304</v>
      </c>
    </row>
    <row r="30" spans="1:45" s="27" customFormat="1" ht="60" x14ac:dyDescent="0.25">
      <c r="A30" s="31">
        <v>14</v>
      </c>
      <c r="B30" s="31" t="s">
        <v>54</v>
      </c>
      <c r="C30" s="31" t="s">
        <v>160</v>
      </c>
      <c r="D30" s="31" t="s">
        <v>194</v>
      </c>
      <c r="E30" s="32">
        <f t="shared" si="0"/>
        <v>4.7058823529411764E-2</v>
      </c>
      <c r="F30" s="31" t="s">
        <v>85</v>
      </c>
      <c r="G30" s="31" t="s">
        <v>195</v>
      </c>
      <c r="H30" s="31" t="s">
        <v>196</v>
      </c>
      <c r="I30" s="31"/>
      <c r="J30" s="31" t="s">
        <v>164</v>
      </c>
      <c r="K30" s="31" t="s">
        <v>187</v>
      </c>
      <c r="L30" s="10">
        <v>54</v>
      </c>
      <c r="M30" s="10">
        <v>81</v>
      </c>
      <c r="N30" s="10">
        <v>82</v>
      </c>
      <c r="O30" s="10">
        <v>54</v>
      </c>
      <c r="P30" s="9">
        <f t="shared" si="13"/>
        <v>271</v>
      </c>
      <c r="Q30" s="31" t="s">
        <v>101</v>
      </c>
      <c r="R30" s="31" t="s">
        <v>197</v>
      </c>
      <c r="S30" s="31" t="s">
        <v>188</v>
      </c>
      <c r="T30" s="31" t="s">
        <v>65</v>
      </c>
      <c r="U30" s="31" t="s">
        <v>188</v>
      </c>
      <c r="V30" s="41">
        <f t="shared" si="4"/>
        <v>54</v>
      </c>
      <c r="W30" s="74">
        <v>2</v>
      </c>
      <c r="X30" s="70">
        <f t="shared" si="11"/>
        <v>3.7037037037037035E-2</v>
      </c>
      <c r="Y30" s="69" t="s">
        <v>198</v>
      </c>
      <c r="Z30" s="69"/>
      <c r="AA30" s="41">
        <f t="shared" si="5"/>
        <v>81</v>
      </c>
      <c r="AB30" s="45">
        <v>98</v>
      </c>
      <c r="AC30" s="68">
        <f t="shared" si="6"/>
        <v>1</v>
      </c>
      <c r="AD30" s="69" t="s">
        <v>199</v>
      </c>
      <c r="AE30" s="57" t="s">
        <v>182</v>
      </c>
      <c r="AF30" s="10">
        <v>82</v>
      </c>
      <c r="AG30" s="88">
        <v>32</v>
      </c>
      <c r="AH30" s="107">
        <f t="shared" si="9"/>
        <v>0.3902439024390244</v>
      </c>
      <c r="AI30" s="69" t="s">
        <v>200</v>
      </c>
      <c r="AJ30" s="69" t="s">
        <v>182</v>
      </c>
      <c r="AK30" s="126">
        <f t="shared" si="7"/>
        <v>54</v>
      </c>
      <c r="AL30" s="45">
        <v>15</v>
      </c>
      <c r="AM30" s="68">
        <f t="shared" si="2"/>
        <v>0.27777777777777779</v>
      </c>
      <c r="AN30" s="34" t="s">
        <v>201</v>
      </c>
      <c r="AO30" s="34" t="s">
        <v>182</v>
      </c>
      <c r="AP30" s="41">
        <f>P30</f>
        <v>271</v>
      </c>
      <c r="AQ30" s="99">
        <f t="shared" si="14"/>
        <v>147</v>
      </c>
      <c r="AR30" s="98">
        <f t="shared" si="3"/>
        <v>0.54243542435424352</v>
      </c>
      <c r="AS30" s="37" t="s">
        <v>305</v>
      </c>
    </row>
    <row r="31" spans="1:45" s="27" customFormat="1" ht="75" x14ac:dyDescent="0.25">
      <c r="A31" s="31">
        <v>15</v>
      </c>
      <c r="B31" s="31" t="s">
        <v>54</v>
      </c>
      <c r="C31" s="31" t="s">
        <v>160</v>
      </c>
      <c r="D31" s="31" t="s">
        <v>202</v>
      </c>
      <c r="E31" s="4">
        <f t="shared" si="0"/>
        <v>4.7058823529411764E-2</v>
      </c>
      <c r="F31" s="31" t="s">
        <v>85</v>
      </c>
      <c r="G31" s="31" t="s">
        <v>203</v>
      </c>
      <c r="H31" s="31" t="s">
        <v>204</v>
      </c>
      <c r="I31" s="31"/>
      <c r="J31" s="31" t="s">
        <v>164</v>
      </c>
      <c r="K31" s="31" t="s">
        <v>205</v>
      </c>
      <c r="L31" s="10">
        <v>11</v>
      </c>
      <c r="M31" s="10">
        <v>13</v>
      </c>
      <c r="N31" s="10">
        <v>14</v>
      </c>
      <c r="O31" s="10">
        <v>12</v>
      </c>
      <c r="P31" s="9">
        <f t="shared" si="13"/>
        <v>50</v>
      </c>
      <c r="Q31" s="31" t="s">
        <v>101</v>
      </c>
      <c r="R31" s="31" t="s">
        <v>197</v>
      </c>
      <c r="S31" s="31" t="s">
        <v>206</v>
      </c>
      <c r="T31" s="31" t="s">
        <v>65</v>
      </c>
      <c r="U31" s="31" t="s">
        <v>197</v>
      </c>
      <c r="V31" s="40">
        <f t="shared" si="4"/>
        <v>11</v>
      </c>
      <c r="W31" s="75">
        <v>12</v>
      </c>
      <c r="X31" s="70">
        <v>1</v>
      </c>
      <c r="Y31" s="76" t="s">
        <v>207</v>
      </c>
      <c r="Z31" s="69" t="s">
        <v>208</v>
      </c>
      <c r="AA31" s="40">
        <f t="shared" si="5"/>
        <v>13</v>
      </c>
      <c r="AB31" s="45">
        <v>19</v>
      </c>
      <c r="AC31" s="68">
        <f t="shared" si="6"/>
        <v>1</v>
      </c>
      <c r="AD31" s="69" t="s">
        <v>209</v>
      </c>
      <c r="AE31" s="77" t="s">
        <v>210</v>
      </c>
      <c r="AF31" s="112">
        <f t="shared" si="10"/>
        <v>14</v>
      </c>
      <c r="AG31" s="10">
        <v>14</v>
      </c>
      <c r="AH31" s="107">
        <f t="shared" si="9"/>
        <v>1</v>
      </c>
      <c r="AI31" s="69" t="s">
        <v>211</v>
      </c>
      <c r="AJ31" s="69" t="s">
        <v>210</v>
      </c>
      <c r="AK31" s="127">
        <f t="shared" si="7"/>
        <v>12</v>
      </c>
      <c r="AL31" s="45">
        <v>14</v>
      </c>
      <c r="AM31" s="68">
        <f t="shared" si="2"/>
        <v>1</v>
      </c>
      <c r="AN31" s="34" t="s">
        <v>211</v>
      </c>
      <c r="AO31" s="34" t="s">
        <v>210</v>
      </c>
      <c r="AP31" s="41">
        <f t="shared" ref="AP31:AP33" si="15">P31</f>
        <v>50</v>
      </c>
      <c r="AQ31" s="99">
        <f t="shared" si="14"/>
        <v>59</v>
      </c>
      <c r="AR31" s="98">
        <f t="shared" si="3"/>
        <v>1</v>
      </c>
      <c r="AS31" s="69" t="s">
        <v>308</v>
      </c>
    </row>
    <row r="32" spans="1:45" s="27" customFormat="1" ht="60" x14ac:dyDescent="0.25">
      <c r="A32" s="31">
        <v>16</v>
      </c>
      <c r="B32" s="31" t="s">
        <v>54</v>
      </c>
      <c r="C32" s="31" t="s">
        <v>160</v>
      </c>
      <c r="D32" s="31" t="s">
        <v>212</v>
      </c>
      <c r="E32" s="4">
        <f t="shared" si="0"/>
        <v>4.7058823529411764E-2</v>
      </c>
      <c r="F32" s="31" t="s">
        <v>85</v>
      </c>
      <c r="G32" s="31" t="s">
        <v>213</v>
      </c>
      <c r="H32" s="31" t="s">
        <v>214</v>
      </c>
      <c r="I32" s="31"/>
      <c r="J32" s="31" t="s">
        <v>164</v>
      </c>
      <c r="K32" s="31" t="s">
        <v>205</v>
      </c>
      <c r="L32" s="10">
        <v>11</v>
      </c>
      <c r="M32" s="10">
        <v>13</v>
      </c>
      <c r="N32" s="10">
        <v>16</v>
      </c>
      <c r="O32" s="10">
        <v>20</v>
      </c>
      <c r="P32" s="9">
        <f t="shared" si="13"/>
        <v>60</v>
      </c>
      <c r="Q32" s="31" t="s">
        <v>101</v>
      </c>
      <c r="R32" s="31" t="s">
        <v>197</v>
      </c>
      <c r="S32" s="31" t="s">
        <v>206</v>
      </c>
      <c r="T32" s="31" t="s">
        <v>65</v>
      </c>
      <c r="U32" s="31" t="s">
        <v>197</v>
      </c>
      <c r="V32" s="40">
        <f t="shared" si="4"/>
        <v>11</v>
      </c>
      <c r="W32" s="75">
        <v>22</v>
      </c>
      <c r="X32" s="70">
        <v>1</v>
      </c>
      <c r="Y32" s="76" t="s">
        <v>215</v>
      </c>
      <c r="Z32" s="69" t="s">
        <v>208</v>
      </c>
      <c r="AA32" s="40">
        <f t="shared" si="5"/>
        <v>13</v>
      </c>
      <c r="AB32" s="45">
        <v>15</v>
      </c>
      <c r="AC32" s="68">
        <f t="shared" si="6"/>
        <v>1</v>
      </c>
      <c r="AD32" s="69" t="s">
        <v>216</v>
      </c>
      <c r="AE32" s="78" t="s">
        <v>208</v>
      </c>
      <c r="AF32" s="112">
        <f t="shared" si="10"/>
        <v>16</v>
      </c>
      <c r="AG32" s="10">
        <v>17</v>
      </c>
      <c r="AH32" s="107">
        <f t="shared" si="9"/>
        <v>1</v>
      </c>
      <c r="AI32" s="69" t="s">
        <v>217</v>
      </c>
      <c r="AJ32" s="69" t="s">
        <v>208</v>
      </c>
      <c r="AK32" s="127">
        <f t="shared" si="7"/>
        <v>20</v>
      </c>
      <c r="AL32" s="45">
        <v>20</v>
      </c>
      <c r="AM32" s="68">
        <f t="shared" si="2"/>
        <v>1</v>
      </c>
      <c r="AN32" s="34" t="s">
        <v>218</v>
      </c>
      <c r="AO32" s="34" t="s">
        <v>208</v>
      </c>
      <c r="AP32" s="41">
        <f t="shared" si="15"/>
        <v>60</v>
      </c>
      <c r="AQ32" s="99">
        <f t="shared" si="14"/>
        <v>74</v>
      </c>
      <c r="AR32" s="98">
        <f t="shared" si="3"/>
        <v>1</v>
      </c>
      <c r="AS32" s="69" t="s">
        <v>307</v>
      </c>
    </row>
    <row r="33" spans="1:45" s="27" customFormat="1" ht="60" x14ac:dyDescent="0.25">
      <c r="A33" s="31">
        <v>17</v>
      </c>
      <c r="B33" s="31" t="s">
        <v>54</v>
      </c>
      <c r="C33" s="31" t="s">
        <v>160</v>
      </c>
      <c r="D33" s="31" t="s">
        <v>219</v>
      </c>
      <c r="E33" s="32">
        <f>+((1/17)*80%)/100%</f>
        <v>4.7058823529411764E-2</v>
      </c>
      <c r="F33" s="31" t="s">
        <v>85</v>
      </c>
      <c r="G33" s="31" t="s">
        <v>220</v>
      </c>
      <c r="H33" s="31" t="s">
        <v>221</v>
      </c>
      <c r="I33" s="31"/>
      <c r="J33" s="31" t="s">
        <v>164</v>
      </c>
      <c r="K33" s="31" t="s">
        <v>205</v>
      </c>
      <c r="L33" s="10">
        <v>8</v>
      </c>
      <c r="M33" s="10">
        <v>9</v>
      </c>
      <c r="N33" s="10">
        <v>9</v>
      </c>
      <c r="O33" s="10">
        <v>8</v>
      </c>
      <c r="P33" s="9">
        <f t="shared" si="13"/>
        <v>34</v>
      </c>
      <c r="Q33" s="31" t="s">
        <v>101</v>
      </c>
      <c r="R33" s="31" t="s">
        <v>197</v>
      </c>
      <c r="S33" s="31" t="s">
        <v>206</v>
      </c>
      <c r="T33" s="31" t="s">
        <v>65</v>
      </c>
      <c r="U33" s="31" t="s">
        <v>197</v>
      </c>
      <c r="V33" s="41">
        <f t="shared" si="4"/>
        <v>8</v>
      </c>
      <c r="W33" s="74">
        <v>0</v>
      </c>
      <c r="X33" s="70">
        <v>0</v>
      </c>
      <c r="Y33" s="69" t="s">
        <v>222</v>
      </c>
      <c r="Z33" s="69" t="s">
        <v>223</v>
      </c>
      <c r="AA33" s="41">
        <v>9</v>
      </c>
      <c r="AB33" s="45">
        <v>10</v>
      </c>
      <c r="AC33" s="68">
        <f t="shared" si="6"/>
        <v>1</v>
      </c>
      <c r="AD33" s="69" t="s">
        <v>224</v>
      </c>
      <c r="AE33" s="58" t="s">
        <v>225</v>
      </c>
      <c r="AF33" s="111">
        <v>9</v>
      </c>
      <c r="AG33" s="10">
        <v>9</v>
      </c>
      <c r="AH33" s="107">
        <f t="shared" si="9"/>
        <v>1</v>
      </c>
      <c r="AI33" s="69" t="s">
        <v>226</v>
      </c>
      <c r="AJ33" s="69" t="s">
        <v>227</v>
      </c>
      <c r="AK33" s="126">
        <f t="shared" si="7"/>
        <v>8</v>
      </c>
      <c r="AL33" s="45">
        <v>8</v>
      </c>
      <c r="AM33" s="68">
        <f t="shared" si="2"/>
        <v>1</v>
      </c>
      <c r="AN33" s="34" t="s">
        <v>228</v>
      </c>
      <c r="AO33" s="34" t="s">
        <v>227</v>
      </c>
      <c r="AP33" s="41">
        <f t="shared" si="15"/>
        <v>34</v>
      </c>
      <c r="AQ33" s="99">
        <f t="shared" si="14"/>
        <v>27</v>
      </c>
      <c r="AR33" s="98">
        <f t="shared" si="3"/>
        <v>0.79411764705882348</v>
      </c>
      <c r="AS33" s="69" t="s">
        <v>306</v>
      </c>
    </row>
    <row r="34" spans="1:45" s="28" customFormat="1" ht="15.75" x14ac:dyDescent="0.25">
      <c r="A34" s="11"/>
      <c r="B34" s="11"/>
      <c r="C34" s="11"/>
      <c r="D34" s="12" t="s">
        <v>229</v>
      </c>
      <c r="E34" s="13">
        <f>SUM(E17:E33)</f>
        <v>0.80000000000000027</v>
      </c>
      <c r="F34" s="11"/>
      <c r="G34" s="11"/>
      <c r="H34" s="11"/>
      <c r="I34" s="11"/>
      <c r="J34" s="11"/>
      <c r="K34" s="11"/>
      <c r="L34" s="13"/>
      <c r="M34" s="13"/>
      <c r="N34" s="13"/>
      <c r="O34" s="13"/>
      <c r="P34" s="13"/>
      <c r="Q34" s="11"/>
      <c r="R34" s="11"/>
      <c r="S34" s="11"/>
      <c r="T34" s="11"/>
      <c r="U34" s="11"/>
      <c r="V34" s="46"/>
      <c r="W34" s="46"/>
      <c r="X34" s="54">
        <f>AVERAGE(X17:X33)*80%</f>
        <v>0.5783417024041585</v>
      </c>
      <c r="Y34" s="47"/>
      <c r="Z34" s="47"/>
      <c r="AA34" s="46"/>
      <c r="AB34" s="46"/>
      <c r="AC34" s="79">
        <f>AVERAGE(AC17:AC33)*80%</f>
        <v>0.77828333333333344</v>
      </c>
      <c r="AD34" s="47"/>
      <c r="AE34" s="47"/>
      <c r="AF34" s="49"/>
      <c r="AG34" s="49"/>
      <c r="AH34" s="117">
        <f>AVERAGE(AH17:AH33)*80%</f>
        <v>0.71054061392537005</v>
      </c>
      <c r="AI34" s="103"/>
      <c r="AJ34" s="91"/>
      <c r="AK34" s="46"/>
      <c r="AL34" s="46"/>
      <c r="AM34" s="79">
        <f>AVERAGE(AM17:AM33)*80%</f>
        <v>0.73070640522875818</v>
      </c>
      <c r="AN34" s="48"/>
      <c r="AO34" s="48"/>
      <c r="AP34" s="123"/>
      <c r="AQ34" s="123"/>
      <c r="AR34" s="79">
        <f>AVERAGE(AR17:AR33)*80%</f>
        <v>0.73660053669394832</v>
      </c>
      <c r="AS34" s="134"/>
    </row>
    <row r="35" spans="1:45" s="67" customFormat="1" ht="105" x14ac:dyDescent="0.25">
      <c r="A35" s="14">
        <v>7</v>
      </c>
      <c r="B35" s="14" t="s">
        <v>230</v>
      </c>
      <c r="C35" s="14" t="s">
        <v>231</v>
      </c>
      <c r="D35" s="14" t="s">
        <v>232</v>
      </c>
      <c r="E35" s="15">
        <v>0.04</v>
      </c>
      <c r="F35" s="14" t="s">
        <v>233</v>
      </c>
      <c r="G35" s="14" t="s">
        <v>234</v>
      </c>
      <c r="H35" s="14" t="s">
        <v>235</v>
      </c>
      <c r="I35" s="14"/>
      <c r="J35" s="16" t="s">
        <v>236</v>
      </c>
      <c r="K35" s="16" t="s">
        <v>237</v>
      </c>
      <c r="L35" s="17">
        <v>0</v>
      </c>
      <c r="M35" s="17">
        <v>0.8</v>
      </c>
      <c r="N35" s="17">
        <v>0</v>
      </c>
      <c r="O35" s="17">
        <v>0.8</v>
      </c>
      <c r="P35" s="17">
        <v>0.8</v>
      </c>
      <c r="Q35" s="14" t="s">
        <v>101</v>
      </c>
      <c r="R35" s="14" t="s">
        <v>238</v>
      </c>
      <c r="S35" s="14" t="s">
        <v>239</v>
      </c>
      <c r="T35" s="14" t="s">
        <v>240</v>
      </c>
      <c r="U35" s="14" t="s">
        <v>241</v>
      </c>
      <c r="V35" s="42" t="s">
        <v>67</v>
      </c>
      <c r="W35" s="43" t="s">
        <v>67</v>
      </c>
      <c r="X35" s="43" t="s">
        <v>67</v>
      </c>
      <c r="Y35" s="53" t="s">
        <v>68</v>
      </c>
      <c r="Z35" s="53" t="s">
        <v>67</v>
      </c>
      <c r="AA35" s="42">
        <f t="shared" si="5"/>
        <v>0.8</v>
      </c>
      <c r="AB35" s="43">
        <v>0.82</v>
      </c>
      <c r="AC35" s="80">
        <f t="shared" si="6"/>
        <v>1</v>
      </c>
      <c r="AD35" s="38" t="s">
        <v>242</v>
      </c>
      <c r="AE35" s="38" t="s">
        <v>243</v>
      </c>
      <c r="AF35" s="15">
        <f t="shared" si="10"/>
        <v>0</v>
      </c>
      <c r="AG35" s="29" t="s">
        <v>244</v>
      </c>
      <c r="AH35" s="29" t="s">
        <v>244</v>
      </c>
      <c r="AI35" s="38" t="s">
        <v>244</v>
      </c>
      <c r="AJ35" s="14" t="s">
        <v>244</v>
      </c>
      <c r="AK35" s="43">
        <f t="shared" si="7"/>
        <v>0.8</v>
      </c>
      <c r="AL35" s="43">
        <v>0.94</v>
      </c>
      <c r="AM35" s="42">
        <f t="shared" si="2"/>
        <v>1</v>
      </c>
      <c r="AN35" s="38" t="s">
        <v>309</v>
      </c>
      <c r="AO35" s="38" t="s">
        <v>310</v>
      </c>
      <c r="AP35" s="42">
        <v>0.8</v>
      </c>
      <c r="AQ35" s="42">
        <v>0.41</v>
      </c>
      <c r="AR35" s="116">
        <f t="shared" si="3"/>
        <v>0.51249999999999996</v>
      </c>
      <c r="AS35" s="38" t="s">
        <v>245</v>
      </c>
    </row>
    <row r="36" spans="1:45" s="67" customFormat="1" ht="120" x14ac:dyDescent="0.25">
      <c r="A36" s="14">
        <v>7</v>
      </c>
      <c r="B36" s="14" t="s">
        <v>230</v>
      </c>
      <c r="C36" s="14" t="s">
        <v>231</v>
      </c>
      <c r="D36" s="14" t="s">
        <v>246</v>
      </c>
      <c r="E36" s="15">
        <v>0.04</v>
      </c>
      <c r="F36" s="14" t="s">
        <v>233</v>
      </c>
      <c r="G36" s="14" t="s">
        <v>247</v>
      </c>
      <c r="H36" s="14" t="s">
        <v>248</v>
      </c>
      <c r="I36" s="14"/>
      <c r="J36" s="16" t="s">
        <v>236</v>
      </c>
      <c r="K36" s="16" t="s">
        <v>249</v>
      </c>
      <c r="L36" s="18">
        <v>1</v>
      </c>
      <c r="M36" s="18">
        <v>1</v>
      </c>
      <c r="N36" s="18">
        <v>1</v>
      </c>
      <c r="O36" s="18">
        <v>1</v>
      </c>
      <c r="P36" s="18">
        <v>1</v>
      </c>
      <c r="Q36" s="14" t="s">
        <v>101</v>
      </c>
      <c r="R36" s="14" t="s">
        <v>250</v>
      </c>
      <c r="S36" s="14" t="s">
        <v>251</v>
      </c>
      <c r="T36" s="14" t="s">
        <v>252</v>
      </c>
      <c r="U36" s="14" t="s">
        <v>253</v>
      </c>
      <c r="V36" s="42">
        <f>L36</f>
        <v>1</v>
      </c>
      <c r="W36" s="43">
        <v>0.5</v>
      </c>
      <c r="X36" s="43">
        <v>0.5</v>
      </c>
      <c r="Y36" s="38" t="s">
        <v>254</v>
      </c>
      <c r="Z36" s="38" t="s">
        <v>255</v>
      </c>
      <c r="AA36" s="42">
        <f t="shared" si="5"/>
        <v>1</v>
      </c>
      <c r="AB36" s="43">
        <v>0</v>
      </c>
      <c r="AC36" s="80">
        <f t="shared" si="6"/>
        <v>0</v>
      </c>
      <c r="AD36" s="38" t="s">
        <v>256</v>
      </c>
      <c r="AE36" s="38" t="s">
        <v>255</v>
      </c>
      <c r="AF36" s="15">
        <f t="shared" si="10"/>
        <v>1</v>
      </c>
      <c r="AG36" s="113">
        <v>0.83330000000000004</v>
      </c>
      <c r="AH36" s="113">
        <f>AG36/AF36</f>
        <v>0.83330000000000004</v>
      </c>
      <c r="AI36" s="38" t="s">
        <v>257</v>
      </c>
      <c r="AJ36" s="14" t="s">
        <v>258</v>
      </c>
      <c r="AK36" s="43">
        <f t="shared" si="7"/>
        <v>1</v>
      </c>
      <c r="AL36" s="43">
        <v>0</v>
      </c>
      <c r="AM36" s="42">
        <f t="shared" si="2"/>
        <v>0</v>
      </c>
      <c r="AN36" s="38" t="s">
        <v>311</v>
      </c>
      <c r="AO36" s="38" t="s">
        <v>255</v>
      </c>
      <c r="AP36" s="43">
        <f t="shared" si="8"/>
        <v>1</v>
      </c>
      <c r="AQ36" s="116">
        <f>(W36+AB36+AG36+AL36)/4</f>
        <v>0.33332499999999998</v>
      </c>
      <c r="AR36" s="116">
        <f t="shared" si="3"/>
        <v>0.33332499999999998</v>
      </c>
      <c r="AS36" s="38" t="s">
        <v>312</v>
      </c>
    </row>
    <row r="37" spans="1:45" s="67" customFormat="1" ht="120" x14ac:dyDescent="0.25">
      <c r="A37" s="14">
        <v>7</v>
      </c>
      <c r="B37" s="14" t="s">
        <v>230</v>
      </c>
      <c r="C37" s="14" t="s">
        <v>259</v>
      </c>
      <c r="D37" s="14" t="s">
        <v>260</v>
      </c>
      <c r="E37" s="15">
        <v>0.04</v>
      </c>
      <c r="F37" s="14" t="s">
        <v>233</v>
      </c>
      <c r="G37" s="14" t="s">
        <v>261</v>
      </c>
      <c r="H37" s="14" t="s">
        <v>262</v>
      </c>
      <c r="I37" s="14"/>
      <c r="J37" s="16" t="s">
        <v>236</v>
      </c>
      <c r="K37" s="16" t="s">
        <v>263</v>
      </c>
      <c r="L37" s="18">
        <v>0</v>
      </c>
      <c r="M37" s="18">
        <v>1</v>
      </c>
      <c r="N37" s="18">
        <v>1</v>
      </c>
      <c r="O37" s="18">
        <v>1</v>
      </c>
      <c r="P37" s="18">
        <v>1</v>
      </c>
      <c r="Q37" s="14" t="s">
        <v>101</v>
      </c>
      <c r="R37" s="14" t="s">
        <v>264</v>
      </c>
      <c r="S37" s="14" t="s">
        <v>265</v>
      </c>
      <c r="T37" s="14" t="s">
        <v>266</v>
      </c>
      <c r="U37" s="14" t="s">
        <v>267</v>
      </c>
      <c r="V37" s="42" t="s">
        <v>67</v>
      </c>
      <c r="W37" s="43" t="s">
        <v>67</v>
      </c>
      <c r="X37" s="43" t="s">
        <v>67</v>
      </c>
      <c r="Y37" s="53" t="s">
        <v>68</v>
      </c>
      <c r="Z37" s="53" t="s">
        <v>67</v>
      </c>
      <c r="AA37" s="42">
        <f t="shared" si="5"/>
        <v>1</v>
      </c>
      <c r="AB37" s="43">
        <v>0.8</v>
      </c>
      <c r="AC37" s="80">
        <f t="shared" si="6"/>
        <v>0.8</v>
      </c>
      <c r="AD37" s="38" t="s">
        <v>268</v>
      </c>
      <c r="AE37" s="38" t="s">
        <v>269</v>
      </c>
      <c r="AF37" s="15">
        <f t="shared" si="10"/>
        <v>1</v>
      </c>
      <c r="AG37" s="15">
        <v>0.8</v>
      </c>
      <c r="AH37" s="15">
        <v>0.8</v>
      </c>
      <c r="AI37" s="38" t="s">
        <v>270</v>
      </c>
      <c r="AJ37" s="100" t="s">
        <v>269</v>
      </c>
      <c r="AK37" s="43">
        <f t="shared" si="7"/>
        <v>1</v>
      </c>
      <c r="AL37" s="43">
        <v>0.8</v>
      </c>
      <c r="AM37" s="42">
        <f t="shared" si="2"/>
        <v>0.8</v>
      </c>
      <c r="AN37" s="38" t="s">
        <v>313</v>
      </c>
      <c r="AO37" s="38" t="s">
        <v>269</v>
      </c>
      <c r="AP37" s="43">
        <f t="shared" si="8"/>
        <v>1</v>
      </c>
      <c r="AQ37" s="116">
        <f>(AB37*33.3%)+(AG37*33.3%)+(AL37*33.34%)</f>
        <v>0.79952000000000001</v>
      </c>
      <c r="AR37" s="116">
        <f t="shared" si="3"/>
        <v>0.79952000000000001</v>
      </c>
      <c r="AS37" s="38" t="s">
        <v>270</v>
      </c>
    </row>
    <row r="38" spans="1:45" s="67" customFormat="1" ht="105" x14ac:dyDescent="0.25">
      <c r="A38" s="14">
        <v>7</v>
      </c>
      <c r="B38" s="14" t="s">
        <v>230</v>
      </c>
      <c r="C38" s="14" t="s">
        <v>231</v>
      </c>
      <c r="D38" s="14" t="s">
        <v>271</v>
      </c>
      <c r="E38" s="15">
        <v>0.04</v>
      </c>
      <c r="F38" s="14" t="s">
        <v>233</v>
      </c>
      <c r="G38" s="14" t="s">
        <v>272</v>
      </c>
      <c r="H38" s="14" t="s">
        <v>273</v>
      </c>
      <c r="I38" s="14"/>
      <c r="J38" s="16" t="s">
        <v>236</v>
      </c>
      <c r="K38" s="16" t="s">
        <v>274</v>
      </c>
      <c r="L38" s="18">
        <v>0</v>
      </c>
      <c r="M38" s="18">
        <v>1</v>
      </c>
      <c r="N38" s="18">
        <v>0</v>
      </c>
      <c r="O38" s="18">
        <v>1</v>
      </c>
      <c r="P38" s="18">
        <v>1</v>
      </c>
      <c r="Q38" s="14" t="s">
        <v>101</v>
      </c>
      <c r="R38" s="14" t="s">
        <v>275</v>
      </c>
      <c r="S38" s="14" t="s">
        <v>276</v>
      </c>
      <c r="T38" s="14" t="s">
        <v>252</v>
      </c>
      <c r="U38" s="14" t="s">
        <v>276</v>
      </c>
      <c r="V38" s="42" t="s">
        <v>67</v>
      </c>
      <c r="W38" s="43" t="s">
        <v>67</v>
      </c>
      <c r="X38" s="43" t="s">
        <v>67</v>
      </c>
      <c r="Y38" s="53" t="s">
        <v>68</v>
      </c>
      <c r="Z38" s="53" t="s">
        <v>67</v>
      </c>
      <c r="AA38" s="42">
        <f t="shared" si="5"/>
        <v>1</v>
      </c>
      <c r="AB38" s="42">
        <f t="shared" si="5"/>
        <v>0</v>
      </c>
      <c r="AC38" s="80">
        <f t="shared" si="6"/>
        <v>0</v>
      </c>
      <c r="AD38" s="38" t="s">
        <v>277</v>
      </c>
      <c r="AE38" s="38" t="s">
        <v>278</v>
      </c>
      <c r="AF38" s="15">
        <f t="shared" si="10"/>
        <v>0</v>
      </c>
      <c r="AG38" s="29" t="s">
        <v>244</v>
      </c>
      <c r="AH38" s="29" t="s">
        <v>244</v>
      </c>
      <c r="AI38" s="38" t="s">
        <v>244</v>
      </c>
      <c r="AJ38" s="14" t="s">
        <v>244</v>
      </c>
      <c r="AK38" s="43">
        <f t="shared" si="7"/>
        <v>1</v>
      </c>
      <c r="AL38" s="42">
        <v>1</v>
      </c>
      <c r="AM38" s="42">
        <v>1</v>
      </c>
      <c r="AN38" s="38" t="s">
        <v>314</v>
      </c>
      <c r="AO38" s="38" t="s">
        <v>315</v>
      </c>
      <c r="AP38" s="43">
        <v>1</v>
      </c>
      <c r="AQ38" s="43">
        <v>1</v>
      </c>
      <c r="AR38" s="116">
        <v>1</v>
      </c>
      <c r="AS38" s="38" t="s">
        <v>314</v>
      </c>
    </row>
    <row r="39" spans="1:45" s="67" customFormat="1" ht="120" x14ac:dyDescent="0.25">
      <c r="A39" s="14">
        <v>5</v>
      </c>
      <c r="B39" s="14" t="s">
        <v>279</v>
      </c>
      <c r="C39" s="14" t="s">
        <v>280</v>
      </c>
      <c r="D39" s="14" t="s">
        <v>281</v>
      </c>
      <c r="E39" s="15">
        <v>0.04</v>
      </c>
      <c r="F39" s="14" t="s">
        <v>233</v>
      </c>
      <c r="G39" s="14" t="s">
        <v>282</v>
      </c>
      <c r="H39" s="14" t="s">
        <v>283</v>
      </c>
      <c r="I39" s="14"/>
      <c r="J39" s="16" t="s">
        <v>284</v>
      </c>
      <c r="K39" s="16" t="s">
        <v>285</v>
      </c>
      <c r="L39" s="17">
        <v>0.33</v>
      </c>
      <c r="M39" s="17">
        <v>0.67</v>
      </c>
      <c r="N39" s="17">
        <v>1</v>
      </c>
      <c r="O39" s="17">
        <v>0</v>
      </c>
      <c r="P39" s="17">
        <v>1</v>
      </c>
      <c r="Q39" s="14" t="s">
        <v>101</v>
      </c>
      <c r="R39" s="14" t="s">
        <v>286</v>
      </c>
      <c r="S39" s="14" t="s">
        <v>287</v>
      </c>
      <c r="T39" s="14" t="s">
        <v>288</v>
      </c>
      <c r="U39" s="14" t="s">
        <v>287</v>
      </c>
      <c r="V39" s="42">
        <f>L39</f>
        <v>0.33</v>
      </c>
      <c r="W39" s="44">
        <v>0.98529999999999995</v>
      </c>
      <c r="X39" s="44">
        <v>0.98529999999999995</v>
      </c>
      <c r="Y39" s="38" t="s">
        <v>289</v>
      </c>
      <c r="Z39" s="38"/>
      <c r="AA39" s="42">
        <f t="shared" si="5"/>
        <v>0.67</v>
      </c>
      <c r="AB39" s="44">
        <v>0.99299999999999999</v>
      </c>
      <c r="AC39" s="80">
        <f t="shared" si="6"/>
        <v>1</v>
      </c>
      <c r="AD39" s="38" t="s">
        <v>290</v>
      </c>
      <c r="AE39" s="38" t="s">
        <v>291</v>
      </c>
      <c r="AF39" s="15">
        <f t="shared" si="10"/>
        <v>1</v>
      </c>
      <c r="AG39" s="113">
        <v>0.78790000000000004</v>
      </c>
      <c r="AH39" s="113">
        <f>AG39/AF39</f>
        <v>0.78790000000000004</v>
      </c>
      <c r="AI39" s="38" t="s">
        <v>292</v>
      </c>
      <c r="AJ39" s="14"/>
      <c r="AK39" s="43">
        <v>1</v>
      </c>
      <c r="AL39" s="43">
        <v>1</v>
      </c>
      <c r="AM39" s="42">
        <f t="shared" si="2"/>
        <v>1</v>
      </c>
      <c r="AN39" s="38" t="s">
        <v>316</v>
      </c>
      <c r="AO39" s="38" t="s">
        <v>291</v>
      </c>
      <c r="AP39" s="43">
        <f t="shared" si="8"/>
        <v>1</v>
      </c>
      <c r="AQ39" s="44">
        <v>1</v>
      </c>
      <c r="AR39" s="116">
        <f t="shared" si="3"/>
        <v>1</v>
      </c>
      <c r="AS39" s="38" t="s">
        <v>316</v>
      </c>
    </row>
    <row r="40" spans="1:45" s="133" customFormat="1" ht="15.75" x14ac:dyDescent="0.25">
      <c r="A40" s="19"/>
      <c r="B40" s="19"/>
      <c r="C40" s="19"/>
      <c r="D40" s="19" t="s">
        <v>293</v>
      </c>
      <c r="E40" s="20">
        <f>SUM(E35:E39)</f>
        <v>0.2</v>
      </c>
      <c r="F40" s="19"/>
      <c r="G40" s="19"/>
      <c r="H40" s="19"/>
      <c r="I40" s="19"/>
      <c r="J40" s="19"/>
      <c r="K40" s="19"/>
      <c r="L40" s="21">
        <f>AVERAGE(L36:L39)</f>
        <v>0.33250000000000002</v>
      </c>
      <c r="M40" s="21">
        <f>AVERAGE(M36:M39)</f>
        <v>0.91749999999999998</v>
      </c>
      <c r="N40" s="21">
        <f>AVERAGE(N36:N39)</f>
        <v>0.75</v>
      </c>
      <c r="O40" s="21">
        <f>AVERAGE(O36:O39)</f>
        <v>0.75</v>
      </c>
      <c r="P40" s="21">
        <f>AVERAGE(P36:P39)</f>
        <v>1</v>
      </c>
      <c r="Q40" s="19"/>
      <c r="R40" s="19"/>
      <c r="S40" s="19"/>
      <c r="T40" s="19"/>
      <c r="U40" s="19"/>
      <c r="V40" s="50"/>
      <c r="W40" s="50"/>
      <c r="X40" s="50">
        <f>AVERAGE(X35:X39)*20%</f>
        <v>0.14853000000000002</v>
      </c>
      <c r="Y40" s="130"/>
      <c r="Z40" s="130"/>
      <c r="AA40" s="81"/>
      <c r="AB40" s="81"/>
      <c r="AC40" s="128">
        <f>AVERAGE(AC35:AC39)*20%</f>
        <v>0.11199999999999999</v>
      </c>
      <c r="AD40" s="131"/>
      <c r="AE40" s="131"/>
      <c r="AF40" s="114"/>
      <c r="AG40" s="114"/>
      <c r="AH40" s="129">
        <f>AVERAGE(AH35:AH39)*20%</f>
        <v>0.16141333333333335</v>
      </c>
      <c r="AI40" s="131"/>
      <c r="AJ40" s="132"/>
      <c r="AK40" s="135"/>
      <c r="AL40" s="135"/>
      <c r="AM40" s="128">
        <f>AVERAGE(AM35:AM39)*20%</f>
        <v>0.15200000000000002</v>
      </c>
      <c r="AN40" s="136"/>
      <c r="AO40" s="136"/>
      <c r="AP40" s="124"/>
      <c r="AQ40" s="124"/>
      <c r="AR40" s="128">
        <f>AVERAGE(AR35:AR39)*20%</f>
        <v>0.14581379999999999</v>
      </c>
      <c r="AS40" s="137"/>
    </row>
    <row r="41" spans="1:45" s="30" customFormat="1" ht="18.75" x14ac:dyDescent="0.3">
      <c r="A41" s="22"/>
      <c r="B41" s="22"/>
      <c r="C41" s="22"/>
      <c r="D41" s="23" t="s">
        <v>294</v>
      </c>
      <c r="E41" s="24">
        <f>E40+E34</f>
        <v>1.0000000000000002</v>
      </c>
      <c r="F41" s="22"/>
      <c r="G41" s="22"/>
      <c r="H41" s="22"/>
      <c r="I41" s="22"/>
      <c r="J41" s="22"/>
      <c r="K41" s="22"/>
      <c r="L41" s="25">
        <f>L40*$E$40</f>
        <v>6.6500000000000004E-2</v>
      </c>
      <c r="M41" s="25">
        <f>M40*$E$40</f>
        <v>0.1835</v>
      </c>
      <c r="N41" s="25">
        <f>N40*$E$40</f>
        <v>0.15000000000000002</v>
      </c>
      <c r="O41" s="25">
        <f>O40*$E$40</f>
        <v>0.15000000000000002</v>
      </c>
      <c r="P41" s="25">
        <f>P40*$E$40</f>
        <v>0.2</v>
      </c>
      <c r="Q41" s="22"/>
      <c r="R41" s="22"/>
      <c r="S41" s="22"/>
      <c r="T41" s="22"/>
      <c r="U41" s="22"/>
      <c r="V41" s="51"/>
      <c r="W41" s="51"/>
      <c r="X41" s="55">
        <f>X34+X40</f>
        <v>0.72687170240415855</v>
      </c>
      <c r="Y41" s="52"/>
      <c r="Z41" s="52"/>
      <c r="AA41" s="82"/>
      <c r="AB41" s="82"/>
      <c r="AC41" s="83">
        <f>AC34+AC40</f>
        <v>0.89028333333333343</v>
      </c>
      <c r="AD41" s="84"/>
      <c r="AE41" s="84"/>
      <c r="AF41" s="115"/>
      <c r="AG41" s="115"/>
      <c r="AH41" s="118">
        <f>AH34+AH40</f>
        <v>0.87195394725870345</v>
      </c>
      <c r="AI41" s="84"/>
      <c r="AJ41" s="85"/>
      <c r="AK41" s="138"/>
      <c r="AL41" s="138"/>
      <c r="AM41" s="83">
        <f>AM34+AM40</f>
        <v>0.88270640522875821</v>
      </c>
      <c r="AN41" s="139"/>
      <c r="AO41" s="139"/>
      <c r="AP41" s="125"/>
      <c r="AQ41" s="125"/>
      <c r="AR41" s="83">
        <f>AR34+AR40</f>
        <v>0.88241433669394831</v>
      </c>
      <c r="AS41" s="140"/>
    </row>
  </sheetData>
  <sheetProtection formatColumns="0" formatRows="0" selectLockedCells="1" autoFilter="0" selectUnlockedCells="1"/>
  <mergeCells count="28">
    <mergeCell ref="H12:K12"/>
    <mergeCell ref="AP14:AS14"/>
    <mergeCell ref="AP15:AS15"/>
    <mergeCell ref="A14:B15"/>
    <mergeCell ref="C14:C16"/>
    <mergeCell ref="D14:P15"/>
    <mergeCell ref="V14:Z14"/>
    <mergeCell ref="Q14:U15"/>
    <mergeCell ref="V15:Z15"/>
    <mergeCell ref="AA15:AE15"/>
    <mergeCell ref="AF15:AJ15"/>
    <mergeCell ref="AK15:AO15"/>
    <mergeCell ref="AK14:AO14"/>
    <mergeCell ref="AF14:AJ14"/>
    <mergeCell ref="AA14:AE14"/>
    <mergeCell ref="H11:K11"/>
    <mergeCell ref="H9:K9"/>
    <mergeCell ref="A1:K1"/>
    <mergeCell ref="L1:P1"/>
    <mergeCell ref="A2:P2"/>
    <mergeCell ref="A4:B8"/>
    <mergeCell ref="C4:D8"/>
    <mergeCell ref="F4:K4"/>
    <mergeCell ref="H5:K5"/>
    <mergeCell ref="H6:K6"/>
    <mergeCell ref="H7:K7"/>
    <mergeCell ref="H8:K8"/>
    <mergeCell ref="H10:K10"/>
  </mergeCells>
  <dataValidations disablePrompts="1" count="3">
    <dataValidation allowBlank="1" showInputMessage="1" showErrorMessage="1" error="Escriba un texto " promptTitle="Cualquier contenido" sqref="F17:F33"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26:Y31 Y33:Z33 Z31:Z32 Y19:Y24 AD27:AD28 AE32 AD19 AD30 AI28 AJ32:AJ33 AI24 AN28 AO32:AO33" xr:uid="{00000000-0002-0000-0000-000001000000}">
      <formula1>2500</formula1>
    </dataValidation>
    <dataValidation type="textLength" operator="lessThanOrEqual" allowBlank="1" showInputMessage="1" showErrorMessage="1" error="Por favor ingresar menos de 2.500 caracteres, incluyendo espacios." sqref="W39:X39 AO32:AO33 Z19:Z23 Y31:Y32 W19:X33 W36:X36 Z36 Z39 AE28 AE32 AB19 AE19:AE25 AJ20:AJ23 AJ32:AJ33 AJ25 Z25:Z33 AQ27:AQ33" xr:uid="{00000000-0002-0000-0000-000002000000}">
      <formula1>2500</formula1>
    </dataValidation>
  </dataValidations>
  <hyperlinks>
    <hyperlink ref="AJ37" r:id="rId1" xr:uid="{95D8C4D8-1839-4F0D-ADC6-9831554D5594}"/>
  </hyperlinks>
  <pageMargins left="0.7" right="0.7" top="0.75" bottom="0.75" header="0.3" footer="0.3"/>
  <pageSetup paperSize="9" scale="43" orientation="portrait" r:id="rId2"/>
  <colBreaks count="1" manualBreakCount="1">
    <brk id="12" max="1048575" man="1"/>
  </colBreaks>
  <ignoredErrors>
    <ignoredError sqref="M40:P40"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Antonio Nariño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2022-04-08T16:18:22Z</dcterms:modified>
  <cp:category/>
  <cp:contentStatus/>
</cp:coreProperties>
</file>