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1/PLANES GESTION 2021/Alcaldías Locales/OTROS DOCUMENTOS/IV TRIMESTRE/Publicacion_marzo 2022/"/>
    </mc:Choice>
  </mc:AlternateContent>
  <xr:revisionPtr revIDLastSave="15" documentId="8_{18690EB4-7633-4D0D-9448-6A6CB6D55981}" xr6:coauthVersionLast="47" xr6:coauthVersionMax="47" xr10:uidLastSave="{93433D1A-7EB0-4D79-8586-EFA0A9EE088B}"/>
  <workbookProtection lockStructure="1"/>
  <bookViews>
    <workbookView xWindow="-120" yWindow="-120" windowWidth="29040" windowHeight="15840" xr2:uid="{00000000-000D-0000-FFFF-FFFF00000000}"/>
  </bookViews>
  <sheets>
    <sheet name="2021 Los Mártir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25" i="1" l="1"/>
  <c r="AQ26" i="1"/>
  <c r="AR26" i="1" s="1"/>
  <c r="AQ24" i="1"/>
  <c r="AR24" i="1" s="1"/>
  <c r="AK24" i="1"/>
  <c r="AM24" i="1" s="1"/>
  <c r="AP24" i="1"/>
  <c r="AK25" i="1"/>
  <c r="AM25" i="1" s="1"/>
  <c r="AP25" i="1"/>
  <c r="AR25" i="1" s="1"/>
  <c r="AK26" i="1"/>
  <c r="AM26" i="1" s="1"/>
  <c r="AP26" i="1"/>
  <c r="AQ33" i="1"/>
  <c r="AQ32" i="1"/>
  <c r="AQ31" i="1"/>
  <c r="AQ30" i="1"/>
  <c r="AQ29" i="1"/>
  <c r="AQ28" i="1"/>
  <c r="AQ37" i="1"/>
  <c r="AR37" i="1" s="1"/>
  <c r="AM39" i="1"/>
  <c r="AM38" i="1"/>
  <c r="AM36" i="1"/>
  <c r="AL36" i="1"/>
  <c r="AQ36" i="1" s="1"/>
  <c r="AR36" i="1" s="1"/>
  <c r="AQ35" i="1"/>
  <c r="AM35" i="1"/>
  <c r="AM40" i="1" s="1"/>
  <c r="AQ27" i="1"/>
  <c r="AR22" i="1"/>
  <c r="AR20" i="1"/>
  <c r="AR18" i="1"/>
  <c r="AM32" i="1"/>
  <c r="AM30" i="1"/>
  <c r="AM28" i="1"/>
  <c r="AM23" i="1"/>
  <c r="AM21" i="1"/>
  <c r="AM19" i="1"/>
  <c r="AP35" i="1"/>
  <c r="AP28" i="1"/>
  <c r="AR28" i="1" s="1"/>
  <c r="AP23" i="1"/>
  <c r="AR23" i="1" s="1"/>
  <c r="AP22" i="1"/>
  <c r="AP21" i="1"/>
  <c r="AR21" i="1" s="1"/>
  <c r="AP20" i="1"/>
  <c r="AP19" i="1"/>
  <c r="AR19" i="1" s="1"/>
  <c r="AP18" i="1"/>
  <c r="AP17" i="1"/>
  <c r="AR17" i="1" s="1"/>
  <c r="AP39" i="1"/>
  <c r="AR39" i="1" s="1"/>
  <c r="AF39" i="1"/>
  <c r="AH39" i="1" s="1"/>
  <c r="AB38" i="1"/>
  <c r="X40" i="1"/>
  <c r="AA35" i="1"/>
  <c r="AC35" i="1"/>
  <c r="AC40" i="1" s="1"/>
  <c r="AK18" i="1"/>
  <c r="AM18" i="1" s="1"/>
  <c r="AM17" i="1"/>
  <c r="AH17" i="1"/>
  <c r="AA17" i="1"/>
  <c r="AC17" i="1" s="1"/>
  <c r="AC34" i="1" s="1"/>
  <c r="AC41" i="1" s="1"/>
  <c r="E32" i="1"/>
  <c r="E31" i="1"/>
  <c r="E30" i="1"/>
  <c r="E29" i="1"/>
  <c r="E28" i="1"/>
  <c r="E27" i="1"/>
  <c r="E26" i="1"/>
  <c r="E25" i="1"/>
  <c r="E24" i="1"/>
  <c r="E23" i="1"/>
  <c r="E22" i="1"/>
  <c r="E21" i="1"/>
  <c r="E20" i="1"/>
  <c r="E19" i="1"/>
  <c r="E18" i="1"/>
  <c r="E34" i="1" s="1"/>
  <c r="E41" i="1" s="1"/>
  <c r="E17" i="1"/>
  <c r="E33" i="1"/>
  <c r="P33" i="1"/>
  <c r="AP33" i="1" s="1"/>
  <c r="P32" i="1"/>
  <c r="AP32" i="1" s="1"/>
  <c r="AR32" i="1" s="1"/>
  <c r="P31" i="1"/>
  <c r="AP31" i="1" s="1"/>
  <c r="AR31" i="1" s="1"/>
  <c r="P30" i="1"/>
  <c r="AP30" i="1" s="1"/>
  <c r="P29" i="1"/>
  <c r="AP29" i="1" s="1"/>
  <c r="AR29" i="1" s="1"/>
  <c r="P28" i="1"/>
  <c r="P27" i="1"/>
  <c r="AP27" i="1" s="1"/>
  <c r="L40" i="1"/>
  <c r="L41" i="1" s="1"/>
  <c r="P40" i="1"/>
  <c r="O40" i="1"/>
  <c r="N40" i="1"/>
  <c r="M40" i="1"/>
  <c r="M41" i="1" s="1"/>
  <c r="AP37" i="1"/>
  <c r="AP36" i="1"/>
  <c r="AK37" i="1"/>
  <c r="AM37" i="1" s="1"/>
  <c r="AK36" i="1"/>
  <c r="AK33" i="1"/>
  <c r="AM33" i="1" s="1"/>
  <c r="AK32" i="1"/>
  <c r="AK31" i="1"/>
  <c r="AM31" i="1" s="1"/>
  <c r="AK30" i="1"/>
  <c r="AK29" i="1"/>
  <c r="AM29" i="1" s="1"/>
  <c r="AK28" i="1"/>
  <c r="AK27" i="1"/>
  <c r="AM27" i="1" s="1"/>
  <c r="AK23" i="1"/>
  <c r="AK22" i="1"/>
  <c r="AM22" i="1" s="1"/>
  <c r="AK21" i="1"/>
  <c r="AK20" i="1"/>
  <c r="AM20" i="1" s="1"/>
  <c r="AK19" i="1"/>
  <c r="AF37" i="1"/>
  <c r="AH37" i="1" s="1"/>
  <c r="AF36" i="1"/>
  <c r="AH36" i="1" s="1"/>
  <c r="AH40" i="1" s="1"/>
  <c r="AF33" i="1"/>
  <c r="AH33" i="1"/>
  <c r="AF32" i="1"/>
  <c r="AH32" i="1"/>
  <c r="AF31" i="1"/>
  <c r="AH31" i="1"/>
  <c r="AF30" i="1"/>
  <c r="AH30" i="1"/>
  <c r="AF29" i="1"/>
  <c r="AH29" i="1"/>
  <c r="AF28" i="1"/>
  <c r="AH28" i="1"/>
  <c r="AF27" i="1"/>
  <c r="AH27" i="1"/>
  <c r="AF26" i="1"/>
  <c r="AH26" i="1"/>
  <c r="AF25" i="1"/>
  <c r="AH25" i="1"/>
  <c r="AF24" i="1"/>
  <c r="AH24" i="1"/>
  <c r="AF23" i="1"/>
  <c r="AH23" i="1"/>
  <c r="AF22" i="1"/>
  <c r="AH22" i="1"/>
  <c r="AF21" i="1"/>
  <c r="AH21" i="1"/>
  <c r="AF20" i="1"/>
  <c r="AH20" i="1"/>
  <c r="AF19" i="1"/>
  <c r="AH19" i="1"/>
  <c r="AA39" i="1"/>
  <c r="AC39" i="1"/>
  <c r="AA38" i="1"/>
  <c r="AC38" i="1"/>
  <c r="AA37" i="1"/>
  <c r="AC37" i="1"/>
  <c r="AA36" i="1"/>
  <c r="AC36" i="1"/>
  <c r="AA33" i="1"/>
  <c r="AC33" i="1"/>
  <c r="AA32" i="1"/>
  <c r="AC32" i="1"/>
  <c r="AA31" i="1"/>
  <c r="AC31" i="1"/>
  <c r="AA30" i="1"/>
  <c r="AC30" i="1"/>
  <c r="AA29" i="1"/>
  <c r="AC29" i="1"/>
  <c r="AA28" i="1"/>
  <c r="AC28" i="1"/>
  <c r="AA27" i="1"/>
  <c r="AC27" i="1"/>
  <c r="AA26" i="1"/>
  <c r="AC26" i="1"/>
  <c r="AA25" i="1"/>
  <c r="AC25" i="1"/>
  <c r="AA24" i="1"/>
  <c r="AC24" i="1"/>
  <c r="AA23" i="1"/>
  <c r="AC23" i="1"/>
  <c r="AA22" i="1"/>
  <c r="AC22" i="1"/>
  <c r="AA21" i="1"/>
  <c r="AC21" i="1"/>
  <c r="AA20" i="1"/>
  <c r="AC20" i="1"/>
  <c r="AA19" i="1"/>
  <c r="AC19" i="1"/>
  <c r="V39" i="1"/>
  <c r="V36" i="1"/>
  <c r="V33" i="1"/>
  <c r="V32" i="1"/>
  <c r="V31" i="1"/>
  <c r="V30" i="1"/>
  <c r="V29" i="1"/>
  <c r="V28" i="1"/>
  <c r="X28" i="1" s="1"/>
  <c r="X34" i="1" s="1"/>
  <c r="X41" i="1" s="1"/>
  <c r="V27" i="1"/>
  <c r="V26" i="1"/>
  <c r="V25" i="1"/>
  <c r="V24" i="1"/>
  <c r="V23" i="1"/>
  <c r="V22" i="1"/>
  <c r="V21" i="1"/>
  <c r="V20" i="1"/>
  <c r="V19" i="1"/>
  <c r="E40" i="1"/>
  <c r="O41" i="1"/>
  <c r="AH34" i="1"/>
  <c r="AH41" i="1" s="1"/>
  <c r="N41" i="1"/>
  <c r="P41" i="1"/>
  <c r="AM34" i="1" l="1"/>
  <c r="AM41" i="1" s="1"/>
  <c r="AR27" i="1"/>
  <c r="AR30" i="1"/>
  <c r="AR40" i="1"/>
  <c r="AR33" i="1"/>
  <c r="AR34" i="1"/>
  <c r="AR41" i="1" s="1"/>
</calcChain>
</file>

<file path=xl/sharedStrings.xml><?xml version="1.0" encoding="utf-8"?>
<sst xmlns="http://schemas.openxmlformats.org/spreadsheetml/2006/main" count="591" uniqueCount="322">
  <si>
    <r>
      <t xml:space="preserve">ALCALDÍA LOCAL DE </t>
    </r>
    <r>
      <rPr>
        <b/>
        <u/>
        <sz val="11"/>
        <color indexed="8"/>
        <rFont val="Calibri Light"/>
        <family val="2"/>
      </rPr>
      <t>LOS MÁRTIRES</t>
    </r>
  </si>
  <si>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2021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</si>
  <si>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</si>
  <si>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</si>
  <si>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</si>
  <si>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</si>
  <si>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</si>
  <si>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</si>
  <si>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</si>
  <si>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9 de febrero de 2021</t>
  </si>
  <si>
    <t>Publicación del plan de gestión aprobado. Caso HOLA: 153211</t>
  </si>
  <si>
    <t>28 de abril de 2021</t>
  </si>
  <si>
    <t>Para el primer trimestre de la vigencia 2021, el plan de gestión de la Alcaldía Local alcanzó un nivel de desempeño del 67% de acuerdo con lo programado, y del 21%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</si>
  <si>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30 de julio de 2021</t>
  </si>
  <si>
    <t>Para el segundo trimestre de la vigencia 2021, el plan de gestión de la Alcaldía Local alcanzó un nivel de desempeño del 81,83% de acuerdo con lo programado, y del 35,4% acumulado para la vigencia.</t>
  </si>
  <si>
    <t>24 de agosto de 2021</t>
  </si>
  <si>
    <t>Se realiza ajuste al reporte de la meta transversal de acciones de mejora, de acuerdo con los soportes suministrados por la Alcaldía Local y el registro disponible en MIMEC. El desempeño para el II Trimestre de 2021 es del 83,31% y del 40,50% acumulado para la vigencia</t>
  </si>
  <si>
    <t>3 de noviembre de 2021</t>
  </si>
  <si>
    <t>Para el tercer trimestre de la vigencia 2021, el plan de gestión de la Alcaldía Local alcanzó un nivel de desempeño del 94,77% de acuerdo con lo programado, y del 71,38% acumulado para la vigencia.</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</si>
  <si>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</si>
  <si>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</si>
  <si>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</si>
  <si>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</si>
  <si>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</si>
  <si>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</si>
  <si>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</si>
  <si>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</si>
  <si>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</si>
  <si>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</si>
  <si>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</si>
  <si>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</si>
  <si>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</si>
  <si>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</si>
  <si>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</si>
  <si>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</si>
  <si>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</si>
  <si>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</si>
  <si>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</si>
  <si>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</si>
  <si>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</si>
  <si>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</si>
  <si>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</si>
  <si>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</si>
  <si>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</si>
  <si>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</si>
  <si>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</si>
  <si>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</si>
  <si>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</si>
  <si>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</si>
  <si>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</si>
  <si>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</si>
  <si>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</si>
  <si>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</si>
  <si>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</si>
  <si>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</si>
  <si>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</si>
  <si>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</si>
  <si>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</si>
  <si>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</si>
  <si>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</si>
  <si>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</si>
  <si>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</si>
  <si>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</si>
  <si>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</si>
  <si>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</si>
  <si>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</si>
  <si>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</si>
  <si>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</si>
  <si>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</si>
  <si>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</si>
  <si>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t>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2,4%</t>
  </si>
  <si>
    <t>Reporte de ejecución de la meta aportado por la DGDL proveniente de la MUSI</t>
  </si>
  <si>
    <t xml:space="preserve">El avance de la meta corresponde al valor del segundo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III trimestre de 2021 hasta finales de octubre de 2021. 
Nota: se ajusta la programación de la meta para el II Trimestre de 2021, dado que la información disponible corresponde al I Trimestre. </t>
  </si>
  <si>
    <t>Reporte DGDL</t>
  </si>
  <si>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</si>
  <si>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</si>
  <si>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</si>
  <si>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</si>
  <si>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</si>
  <si>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</si>
  <si>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</si>
  <si>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No programada para el III Trimestre de 2021</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</si>
  <si>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</si>
  <si>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</si>
  <si>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</si>
  <si>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</si>
  <si>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</si>
  <si>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</si>
  <si>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 xml:space="preserve">Las propuestas de presupuestos participativos carecían de información básica y fue necesario realizar la identificación de promotores de propuestas ciudadanas y programar encuentros entre estas personas y la alcaldía local para conocerles y sugerir más detalles sobre el espíritu de sus propuestas, su alcance esperado y las formas esperadas de participación como "constructores locales
Adicional a este trabajo que tenía como objeto las 32 propuestas ganadoras por medio de convocatoria abierta de presupuestos participativos, con el mismo objetivo la alcaldía local llevó a cabo un  acercamiento con los promotores de propuestas étnicas, pertenecientes a la comisión consultiva de comunidades NARP y la Mesa Local Indígena. 
Lo señalado anteriormente constituyó el principal cuello de botella para el cumplimiento de la meta del 5% de los recursos de propuestas de presupuestos participativos (fase II) comprometidos en la vigencia 2021. Sin embargo, también significó el principal avance del primer semestre, considerando que el ejercicio trajo consigo: 21 promotores  inicialmente identificados y convocados (se adjunta matriz de identificación para convocatoria), 18 asistieron al encuentro y 14 fueron caracterizados en el evento. </t>
  </si>
  <si>
    <t xml:space="preserve">Se adjunta informe de encuentro/caracterización, Anexo 1. Como resultado del seguimiento y los encuentros constantes entre los formuladores y los promotores se pudo reportar al IDPAC una nueva base de caracterización más completa (Anexo 2). 
Evidencias de los encuentros en redes:
https://twitter.com/alca_martires/status/1367149744867319809
32 propuestas ganadoras: 
3 propuestas afro:
https://twitter.com/alca_martires/status/1372295410325336064
 5 propuestas indígenas: 
https://twitter.com/Alca_Martires/status/1369455104777191427
Reuniones de concertación de actividades y seguimiento a la formulación de la propuesta  (Anexos 3a y 3b)
</t>
  </si>
  <si>
    <t>La Alcaldía Local de Los Mártires logró la ejecución de 1 propuestas ganadoras de presupuestos participativos (Fase II), de las 32 propuestas ganadoras.</t>
  </si>
  <si>
    <t>Reporte Dirección para la Gestión del Desarrollo Local</t>
  </si>
  <si>
    <t>Se logró la ejecución de 25 propuestas de las 32 propuestas ganadoras de presupuestos participativos (Fase II).</t>
  </si>
  <si>
    <t>Gestión corporativa institucional (local)</t>
  </si>
  <si>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</si>
  <si>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</si>
  <si>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</si>
  <si>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</si>
  <si>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</si>
  <si>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</si>
  <si>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26.61%</t>
  </si>
  <si>
    <t>la Alcaldía tuvo un desempeño mayor dado el valor de pagos en contratos de obra.</t>
  </si>
  <si>
    <t>Matriz seguimiento obligaciones por pagar OXP marzo</t>
  </si>
  <si>
    <t>La Alcaldía Local Los Mártires giró $2.984.866.983 del presupuesto comprometido constituido como obligaciones por pagar de la vigencia 2020, equivalente a $6.745.310.152, lo cual corresponde a un nivel de ejecución del 44,25%.
En este segundo trimestre se obtiene un indicar del por encima del esperado debido a la alta de radicación de facturas de obligaciones por pagar de la vigencia 2020.</t>
  </si>
  <si>
    <t>La Alcaldía Local de Los Mártires realizó el giro de $5.685.997.151 de los $6.652.016.841 constituidos como obligaciones por pagar de la vigencia 2020</t>
  </si>
  <si>
    <t>Porcentaje de giros acumulados de obligaciones por pagar de la vigencia 2019 y anteriores</t>
  </si>
  <si>
    <t>(Giros acumulados/Presupuesto comprometido constituido como obligaciones por pagar de la vigencia 2019 y anteriores)*100</t>
  </si>
  <si>
    <t>15.97%</t>
  </si>
  <si>
    <t>La Alcaldía obtuvo el desempeño esperado para esta meta</t>
  </si>
  <si>
    <t>Para el II Trimestre de 2021, la Alcaldía Local Los Mártires ha girado $1.321.958.007del presupuesto comprometido constituido como obligaciones por pagar de la vigencia 2019 y anteriores, equivalente a $6.557.817.923, lo que representa un nivel de ejecución del 20,16%.
En este segundo trimestre se obtiene un indicar del por debajo del esperado debido a la falta de radicación de facturas de obligaciones por pagar de la vigencia 2019.</t>
  </si>
  <si>
    <t>La ALM giró $1.648.781.345 del presupuesto comprometido constituido como obligaciones por pagar de la vigencia 2019</t>
  </si>
  <si>
    <t>Porcentaje de compromiso del presupuesto de inversión directa de la vigencia 2021</t>
  </si>
  <si>
    <t>(Valor de RP de inversión directa de la vigencia  / Valor total del presupuesto de inversión directa de la Vigencia)*100</t>
  </si>
  <si>
    <t>Reporte de ejecución presupuestal BOGDATA</t>
  </si>
  <si>
    <t>La Alcaldía obtuvo un desempeño muy superior al programado debido a la transferencia a Bogotá Solidaria.</t>
  </si>
  <si>
    <t>Archivos excel ejecución presupuestal</t>
  </si>
  <si>
    <t>Se realizaron pagos dado a que en el primer semestre es cuando se realizan los convenios y contratos para la vigencia 2021</t>
  </si>
  <si>
    <t>La ALM giró $20.820.715.678 y ha comprometido el 79,17% del presupuesto de la vigencia.</t>
  </si>
  <si>
    <t>Porcentaje de giros acumulados</t>
  </si>
  <si>
    <t>(Giros acumulados de inversión directa/Presupuesto disponible de inversión directa de la vigencia)*100</t>
  </si>
  <si>
    <t>La Alcaldía tuvo un desempeño mayor al programado  a la transferencia a Bogotá Solidaria.</t>
  </si>
  <si>
    <t>Se realizaron pagos dado a que incrementaron las solicitudes y requerimientos de pago en este primer semestre.</t>
  </si>
  <si>
    <t>La ALM giró $16.490.763.027 y ha hecho pagos por el 62,7% del presupuesto de la vigencia.</t>
  </si>
  <si>
    <t>Porcentaje de contratos registrados en SIPSE Local</t>
  </si>
  <si>
    <t>(Número de contratos registrados en SIPSE Local /Número de contratos publicados en la plataforma SECOP I y II)*100%</t>
  </si>
  <si>
    <t>Reporte SIPSE LOCAL y Reporte SECOP</t>
  </si>
  <si>
    <t>Reporte de seguimiento</t>
  </si>
  <si>
    <t>La Alcaldía no ha cumplido la meta, se están realizando acciones internas para superar esta situación.</t>
  </si>
  <si>
    <t>Correos usuarios SIPSE y solicitudes de Promotor de Mejora.</t>
  </si>
  <si>
    <t>La Alcaldía Local de Los Mártires ha registrado 76 contratos de los 100 contratos publicados en la plataforma SECOP I y II, lo que representa un nivel de cumplimiento del 76% para el periodo.
La ALM realizó mesas de trabajo internas y con la DGDL para avanzar del 14,6% al 76%.
En las evidencias se remitió informe de gestión indicando los inconvenientes que se han presentado, casos Hola, entre otros cuellos de botella que han impedido avanzar para la consecución de la meta.</t>
  </si>
  <si>
    <t xml:space="preserve">Conforme al último reporte se han registrado en SIPSE  129 de los 145 contratos reportados en SECOP.
En el informe anexo se indican los casos Hola generados que han dificultado el avance en algunos casos, de todas formas este indicador ha venido generando mejoras en cada trimestre lo qu demuestra el esfuerzo de la ALM en el desempeño general de las metas SIPSE.
</t>
  </si>
  <si>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</si>
  <si>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</si>
  <si>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</si>
  <si>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</si>
  <si>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La Alcaldía no ha cumplido la meta, se están reailzando acciones internas para superar esta situación.</t>
  </si>
  <si>
    <t>La Alcaldía Local de Los Mártires ha registrado 67 contratos en SIPSE Local en estado ejecución de los 90 contratos registrados en SIPSE Local, lo que equivale al 74,44%. 
La ALM realizó mesas de trabajo internas y con la DGDL para avanzar del 0% al 74,4%.
En las evidencias se remitió informe de gestión indicando los inconvenientes que se han presentado, casos Hola, entre otros cuellos de botella que han impedido avanzar para la consecución de la meta.</t>
  </si>
  <si>
    <t xml:space="preserve">De acuerdo al trabajo realizado anterior mente encontramos procedimientos que no quedaban en estado de ejecución.  Iniciamos de nuevo la revisión uno a uno y se evidencio que procesos de solicitudes para contratos en las semanas de septiembre 21 a septiembre 30 no fueron cargados oportunamente al SIPSE, pero si en SECOP, tales como:
60736 	1 contrato
62028 	2 contratos
61558 	4 contratos
61793 	1 contrato
61782 	1 contrato
61320 	1 contrato
61782 	1 contrato
62028 	1 contrato
61794 	1 contrato
Contratos pendientes de cargar pólizas y actas de inicio el 126 y 077
De los anteriores ya se inician los cargues en octubre.
</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</si>
  <si>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</si>
  <si>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</si>
  <si>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 xml:space="preserve">Información registrada en forma adecuada en los módulos y funcionalidades en producción de SIPSE </t>
  </si>
  <si>
    <t xml:space="preserve">La Alcaldía Local de Los Mártires ha registrado 67 contratos en SIPSE Local en estado ejecución de los 90 contratos registrados en SIPSE Local, lo que equivale al 74,44%. </t>
  </si>
  <si>
    <t>NA</t>
  </si>
  <si>
    <t xml:space="preserve">La gestión realizada por el grupo de trabajo SIPSE, ha garantizado la información actualizada en el Modulo de proyectos – Banco de iniciativas, Modulo de Contratación y Financiero.
A la fecha se han cargado las DTS que han tenido cambios, modificaciones y actualizaciones de acuerdo al direccionamiento y sugerencias de los administradores y referentes del SIPSE.
Se cargaron los traslados presupuestales como Decreto local 009 de agosto 20/2021 y incorporación de excedentes financieros (Construcción Sede Local)
</t>
  </si>
  <si>
    <t>Soporte AL</t>
  </si>
  <si>
    <t>Sobre este indicadpor no hay reporte de la DGDL. A la fecha se han cargado las DTS que han tenido cambios, modificaciones y actualizaciones de acuerdo al direccionamiento y sugerencias de los administradores y referentes del SIPSE.</t>
  </si>
  <si>
    <t>Inspección, vigilancia y control</t>
  </si>
  <si>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</si>
  <si>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</si>
  <si>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</si>
  <si>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</si>
  <si>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</si>
  <si>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</si>
  <si>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Las tres inspecciones duplicaron la meta. No obstante, en el reporte interno manifiestan que no están de acuerdo con la cifra de la DGP puesto que de acuerdo a estadísiticas suministradas por caso Hola son 1.587 impulsos procesados en Arco y 4.371 en físico.</t>
  </si>
  <si>
    <t>Correos electrónicos inspectores y matriz estadísticas Inpección 14B</t>
  </si>
  <si>
    <t>En el segundo trimestre de 2021, la alcaldía local de Mártires impulsó procesalmente 2656 expedientes a cargo de las inspecciones de policía, lo que representa un resultado de 100% para el periodo. 
Siguen presentandose inconsistencias de los registros de las 3 Inspecciones solicitados en casos Hola VS reporte DGP. 
Solo coincide una meta de impulsos para 14A, 14 B en los cálculos de las DGP son superiores a las reportadas en 134 impulsos y 14C las cifras por la DGP son significativamente más bajas</t>
  </si>
  <si>
    <t>Reporte Dirección para la Gestión Policiva</t>
  </si>
  <si>
    <t>En el tercer trimestre de 2021, la Alcaldía Local de Los Mártires realizó el impulso procesal de 2133 expedientes a cargo de las inspecciones de policía. Las tres inspecciones han venido cumpliendo de manera satisfactoria la meta de impulsos procesales.  Sin embargo, según indica la AL, las cifras siguen siendo diferntes respecto a lo observado por cada uno de ellos, ver el Anexo Excel donde indicaron 2.217, 84 registros adicionales a los reportados por la DGP.</t>
  </si>
  <si>
    <t>Fallos de fondo en primera instancia proferidos</t>
  </si>
  <si>
    <t>Número de Fallos de fondo en primera instancia proferidos</t>
  </si>
  <si>
    <t>Fallos de fondo</t>
  </si>
  <si>
    <t>Las tres inspecciones duplicaron la meta. No obstante, en el reporte interno manifiestan que no están de acuerdo con la cifra de la OAP puesto que de acuerdo a estadísiticas suministradas por caso Hola son 728 fallos en Arco y 1.864 en fìsico.</t>
  </si>
  <si>
    <t>Correos electrónicos inspectores y matriz estadísticas Inpecciòn 14B</t>
  </si>
  <si>
    <t>En el segundo trimestre de 2021, la alcaldía local de Mártires profirió 466 fallos en primera instancia sobre los expedientes a cargo de las inspecciones de policía, lo que representa un resultado de 64,72% para el periodo.
Siguen presentandose inconsistencias de los registros de las 3 Inspecciones solicitados en casos Hola VS reporte DGP. En la meta de fallos para 14A hay una diferencia de 27 registros, 14 B 15 impulsos y  en la 14C las cifras por la DGP son significativamente más bajas</t>
  </si>
  <si>
    <t>Las tres inspecciones no han logrado nivelar el desempeño de la meta de impulsos procesales.  Las cifras siguen siendo diferntes respecto a lo observado por cada uno de ellos, ver el Anexo Excel donde indicaron 729, 254 registros adicionales a los reportados por la DGP.</t>
  </si>
  <si>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</si>
  <si>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</si>
  <si>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</si>
  <si>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</si>
  <si>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</si>
  <si>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La Alcaldía no ha emitido actos administrativos durante el primer trimestre pues la contratación de personal al inicio de año afectó esta meta</t>
  </si>
  <si>
    <t>Reporte DGP</t>
  </si>
  <si>
    <t>En el II trimestre de 2021, la alcaldía local de Mártires terminó 2 actuaciones administrativas, lo que representa un resultado de 22,22% para el periodo. 
De acuerdo a revisión interna de la ALM se observa que la mayoría de los expedientes gestionados no han culminado  hasta el cierre y su correspondiente notificaciòn con actualizaciòn en Sì Actía para la fecha de corte -30  de junio. Se espera en el siguiente trimestre tener un desempeño que permita equilibrar el indicador.</t>
  </si>
  <si>
    <t>El grupo de gestión jurídica logró compensar las metas de los dos trimestres anteriores e incluso, solo falta una actuación para llegar a la meta anual</t>
  </si>
  <si>
    <t>Actuaciones Administrativas terminadas hasta la primera instancia</t>
  </si>
  <si>
    <t>Número de Actuaciones Administrativas terminadas hasta la primera instancia</t>
  </si>
  <si>
    <t>De a cuerdo a revisión interna de la ALM  se priorizaron las acciones de cargue de actuaciones en primera instancia y se  logró gestionar un esfuerzo importante que permitió realizar un cargue masivo, por lo  tanto en este segundo trimestre se cumpliò con la meta anual y se seguirá trabajando en los cargues. Se aclara que hay 34 ya firmadas y 3 son Autos.</t>
  </si>
  <si>
    <t>El grupo de gestión policiva juríica ya cumplió con la meta anual desde el segundo trimestre. No obstante la gestión se sigue adelantando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</si>
  <si>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</si>
  <si>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</si>
  <si>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</si>
  <si>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</si>
  <si>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</si>
  <si>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La Alcaldía cumplió con la meta esperada para el trimestre</t>
  </si>
  <si>
    <t>Actas y matriz de excel co n el reporte de Operativos</t>
  </si>
  <si>
    <t>Se realizaron 14 operativos cumpliendo con la meta establecida de acuerdo a los reportes internos de la ALM</t>
  </si>
  <si>
    <t>Soportes en carpeta compartida OAP</t>
  </si>
  <si>
    <t>El grupo de Gestión Policiva-jurídica,  ha gestionado durante el trimestre un total de 21 operativos en espacio público.</t>
  </si>
  <si>
    <t>Acciones de control u operativos en materia actividad económica realizadas</t>
  </si>
  <si>
    <t>Número de Acciones de control u operativos en materia actividad económica realizadas</t>
  </si>
  <si>
    <t>Se realizaron 18 operativos cumpliendo con la meta establecida de acuerdo a los reportes internos de la ALM</t>
  </si>
  <si>
    <t>El grupo de Gestión Policiva-jurídica,  ha gestionado durante el trimestre un total de 43 operativos en actividad económica.</t>
  </si>
  <si>
    <t>Si bien la gestión de operativos de los  tres trimestres anteriores garantizaron la meta anual, el grupo de gestión Policiva gestionó 24 operativos en el trimestre, con lo cual alcanzó la meta trimestral</t>
  </si>
  <si>
    <t>Acciones de control u operativos en materia de obras y urbanismo realizadas</t>
  </si>
  <si>
    <t>Número de Acciones de control u operativos en materia de obras y urbanismo realizadas</t>
  </si>
  <si>
    <t>Se realizaron 8 operativos cumpliendo con la meta establecida de acuerdo a los reportes internos de la ALM</t>
  </si>
  <si>
    <r>
      <t xml:space="preserve">El grupo de Gestión Policiva-jurídica,  ha gestionado durante el trimestre un total </t>
    </r>
    <r>
      <rPr>
        <sz val="11"/>
        <rFont val="Calibri Light"/>
        <family val="2"/>
        <scheme val="major"/>
      </rPr>
      <t>de 7 operativos en obras y urbanismo.</t>
    </r>
  </si>
  <si>
    <t>Si bien la gestión de operativos de los  tres trimestres anteriores garantizaron la meta anual, el grupo de gestión Policiva gestionó 4 operativos en el trimestre, con lo cual alcanzó la meta trimestral</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</si>
  <si>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</si>
  <si>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</si>
  <si>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</si>
  <si>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</si>
  <si>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</si>
  <si>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</si>
  <si>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</si>
  <si>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</si>
  <si>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</si>
  <si>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</si>
  <si>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</si>
  <si>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</si>
  <si>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</si>
  <si>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Implementación del Sistema de Gestión Ambiental en un porcentaje de 55%, resultados obtenidos de la inspección ambiental realizada el 25 de mayo de 2021, empleando el formato: PLE-PIN-F012 Formato inspecciones ambientales para verificación de implementación del plan institucional de gestión ambiental.</t>
  </si>
  <si>
    <t>Reporte de cumplimiento de la gestión ambiental OAP</t>
  </si>
  <si>
    <t>META NO PROGRAMADA III TRIMESTRE</t>
  </si>
  <si>
    <t>MT 2. Mantener el 100% de las acciones de mejora asignadas al proceso/Alcaldía con relación a planes de mejoramiento interno documentadas y vigentes</t>
  </si>
  <si>
    <t>Acciones correctivas documentadas y vigentes</t>
  </si>
  <si>
    <t>1 -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</si>
  <si>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</si>
  <si>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</si>
  <si>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</si>
  <si>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</si>
  <si>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</si>
  <si>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De acuerdo a la información reportada  de la OAP cuenta con 6 acciones abiertas sin vencer.</t>
  </si>
  <si>
    <t>Reporte MIMEC</t>
  </si>
  <si>
    <t>El porcentaje  muestra el avance en el cierre o cumplimiento de acciones frente a las acciones asignadas en aplicativo MIMEC para los planes de mejora en ejecución y según información aportada por la alcaldía local.</t>
  </si>
  <si>
    <t>Reporte de acciones de mejora MIMEC.</t>
  </si>
  <si>
    <t>De 4 acciones abiertas, la localidad tiene 0 acciones vencidas.</t>
  </si>
  <si>
    <t>REPORTE MIMEC</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</si>
  <si>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</si>
  <si>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</si>
  <si>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</si>
  <si>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</si>
  <si>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</si>
  <si>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</si>
  <si>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</si>
  <si>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</si>
  <si>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</si>
  <si>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La Alcaldía Local Los Mártires ha cumplido con 110 de los 115 requisitos de publicación de información en su página web, de acuerdo con lo previsto en la Ley 1712 de 2014, según lo informado por la Oficina Asesora de Comunicaciones de la SDG mediante memorando No. 20211400241773, lo que representa un avance del 95,65% para el II Trimestre de 2021.</t>
  </si>
  <si>
    <t>http://www.martires.gov.co/tabla_archivos/registro-publicaciones</t>
  </si>
  <si>
    <t>La Alcaldía Local de Los Mártires ha cumpido 110 de los 115 requisitos de publicación de información en su página web, de acuerdo con lo previsto en la Ley 1712 de 2014, según lo informado por la Oficina Asesora de Comunicaciones de la SDG mediante memorando No. 20211400349573</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</si>
  <si>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</si>
  <si>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</si>
  <si>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</si>
  <si>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</si>
  <si>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</si>
  <si>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</si>
  <si>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 xml:space="preserve">La alcaldía local participó en la capacitación sobre innovación y gestión del conocimiento brindada por la Oficina Asesora de Planeación, así como otras reuniones y capacitaciones dictadas por la DGTH y la OAP. </t>
  </si>
  <si>
    <t>Registro de asistecia Teams</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</si>
  <si>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</si>
  <si>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</si>
  <si>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</si>
  <si>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</si>
  <si>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</si>
  <si>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</si>
  <si>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</si>
  <si>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ciudadania</t>
  </si>
  <si>
    <t xml:space="preserve">Reporte Aplicativo CRONOS </t>
  </si>
  <si>
    <t>Responsable del Reporte: Subsecretaria de Gestión Institicional - Grupo Oficina de atención a la Ciudadanía</t>
  </si>
  <si>
    <t>La localidad ha atendido 1.821 requerimientos ciudadanos</t>
  </si>
  <si>
    <t>Reporte CRONOS</t>
  </si>
  <si>
    <t xml:space="preserve">La Localidad de Mártires ha atendido 1822 requerimientos ciudadanos, de los 1850 recibidos, lo que representa un 98,5% de gestión frente a la meta prevista. </t>
  </si>
  <si>
    <t>http://www.teusaquillo.gov.co/tabla_archivos/registro-publicaciones</t>
  </si>
  <si>
    <t>Se dio respuesta a 153 requerimientos de los 160 recibidos.</t>
  </si>
  <si>
    <t>reporte SGI - S.A.C.</t>
  </si>
  <si>
    <t>Total metas transversales (20%)</t>
  </si>
  <si>
    <t xml:space="preserve">Total plan de gestión </t>
  </si>
  <si>
    <t>La Alcaldía Local de Los Mártires ha registrado 129 contratos en SIPSE Local en estado ejecución de los 145 contratos registrados en SIPSE Local, lo que equivale al 89% para el tercer trimestre y un avance acumulado del 93,68%.</t>
  </si>
  <si>
    <t xml:space="preserve">La Alcaldía Local de Los Mártires logró una participación de 1214 votantes en presupuestos participativos para la vigencia 2021. La meta presenta una disminución frente a la vigencia 2020, en donde el número de votantes fue de 2749, por lo que no logra dar cumplimiento a la meta de la vigencia 2021. </t>
  </si>
  <si>
    <t xml:space="preserve">Se logró que 32 propuestas ganadoras de presupuestos participativos (Fase II) contaran con recursos comprometidos en la vigencia, para un resultado del 100% en periodo. </t>
  </si>
  <si>
    <t xml:space="preserve">La Alcaldía Local de Los Mártires realizó el giro de $5.834.802.468 del presupuesto comprometido constituido como obligaciones por pagar de la vigencia 2020, lo que representa una ejecución del 87,71% para el periodo. </t>
  </si>
  <si>
    <t xml:space="preserve">La Alcaldía Local de Los Mártires realizó el giro de $1.699.010.645 del presupuesto comprometido constituido como obligaciones por pagar de la vigencia 2019 y anteriores, lo que representa un nivel de ejecución del 25,97%. </t>
  </si>
  <si>
    <t>La Alcaldía Local de Los Mártires comprometió $24.600.396.328 del presupuesto de inversión directa de la vigencia 2021, lo que representa una ejecución del 93,15% de lo programado.</t>
  </si>
  <si>
    <t xml:space="preserve">La Alcaldía Local de Los Mártires efectuó giros por valor de $18.584.075.886 del presupuesto total disponible de inversión directa de la vigencia, lo que representa una ejecución del 70,37% para la vigencia. </t>
  </si>
  <si>
    <t>En el IV trimestre de 2021, la Alcaldía Local de Los Mártires impulsó procesalmente 2324 expedientes a cargo de las inspecciones de policía, lo que representa un resultado del 100% para el periodo. 
Las inspecciones  realizaron estadística interna dado que no les fue suministrada información por soporte de Arco. En el aplicativo C indicaron 3972 Impulsos con lo cual, como fue la tendencia de los otros trimestres, se supera la metra trimestral y la anual.</t>
  </si>
  <si>
    <t>La Alcaldía Local de Los Mártires realizó el impulso procesal de 9.215 expedientes a cargo de las inspecciones de policía.</t>
  </si>
  <si>
    <t>En el IV trimestre de 2021, la Alcaldía Local de Los Mártires profirió 678 fallos en primera instancia sobre los expedientes a cargo de las inspecciones de policía, lo que representa un resultado del 94,17% para el periodo. 
Las inspeccionesrealizaron estadística interna dado que no les fue suministrada información por soporte de Arco. En el aplicativo  indicaron 759 fallos.</t>
  </si>
  <si>
    <t>La Alcaldía Local de Los Mártires profirió 2.152  fallos en primera instancia sobre los expedientes a cargo de las inspecciones de policía.</t>
  </si>
  <si>
    <t xml:space="preserve">Si bien la gestión de operativos de los  tres trimestres anteriores garantizaron la meta anual, el grupo de gestión Policiva gestionó 4 operativos en el trimestre, con lo cual alcanzó la meta anual y la superó, a pesar de que la meta trimestral no es superior. </t>
  </si>
  <si>
    <t xml:space="preserve">Con base en la información de la localidad-reporte operativos, se registró un 100% de la meta, para un total de 61 operativos en materia de espacio público. </t>
  </si>
  <si>
    <t>Con base en la información de la localidad-reporte operativos, se presenta un 100% de la meta, para un total de 97 operativos en materia de actividad económica.</t>
  </si>
  <si>
    <t xml:space="preserve">Con base en la información de la localidad-reporte operativos, se registra un 100% del cumplimiento de la meta, para un total de 25 operativos en materia de obras y urbanismo. </t>
  </si>
  <si>
    <t>Implementación del Sistema de Gestión Ambiental en un porcentaje de 40 %, resultados obtenidos de la inspección ambiental realizada el 06 de diciembre de 2021, empleando el formato: PLE-PIN-F012 Formato inspecciones ambientales para verificación de implementación del plan institucional de gestión ambiental.</t>
  </si>
  <si>
    <t>Reporte de gestión ambiental OAP</t>
  </si>
  <si>
    <t xml:space="preserve">Implementación del Sistema de Gestión Ambiental en un porcentaje de 40 %, resultados obtenidos de la inspección ambiental realizada el 06 de diciembre de 2021, empleando el formato: PLE-PIN-F012 Formato inspecciones ambientales para verificación de implementación del plan institucional de gestión ambiental. La meta presenta un avance acumulado del 47,5%, se recomienda emprender acciones para mejorar los resultados en próximas mediciones. </t>
  </si>
  <si>
    <t>De las 22 acciones abiertas, la localidad tiene 0 acciones vencidas, lo que representa una ejecución de la meta del 100%</t>
  </si>
  <si>
    <t>La acaldía local cumplió con la publicación en su página web de 110 requisitos de información , de acuerdo con lo dispuesto por la Ley 1712 de 2014.</t>
  </si>
  <si>
    <t>El proceso participó en las reuniones y capacitaciones brindadas para la mejora del sistema de gestión institucional</t>
  </si>
  <si>
    <t>Soportes de reunión</t>
  </si>
  <si>
    <t>La alcaldía local de Los Mártires dio respuesta a 160 requerimientos ciudadanos, lo que representa un cumplimiento de la meta del 100% para la vigencia.</t>
  </si>
  <si>
    <t>Reporte SGI</t>
  </si>
  <si>
    <r>
      <t xml:space="preserve">1. Cumplir el </t>
    </r>
    <r>
      <rPr>
        <sz val="11"/>
        <color indexed="8"/>
        <rFont val="Calibri Light"/>
        <family val="2"/>
        <scheme val="major"/>
      </rPr>
      <t>10% de las metas del Plan de Desarrollo Local (metas entregadas)</t>
    </r>
  </si>
  <si>
    <r>
      <t xml:space="preserve">2. Incrementar en </t>
    </r>
    <r>
      <rPr>
        <sz val="11"/>
        <color indexed="8"/>
        <rFont val="Calibri Light"/>
        <family val="2"/>
        <scheme val="major"/>
      </rPr>
      <t>15% la participación efectiva la ciudadanía  votantes) en los ejercicios de presupuestos participativos Fase II con respecto al año anterior</t>
    </r>
  </si>
  <si>
    <r>
      <t xml:space="preserve">3. Lograr que el </t>
    </r>
    <r>
      <rPr>
        <sz val="11"/>
        <color indexed="8"/>
        <rFont val="Calibri Light"/>
        <family val="2"/>
        <scheme val="major"/>
      </rPr>
      <t>100%  de las propuestas ganadoras de  presupuestos participativos (Fase II) cuenten con todos los recursos comprometidos en la vigencia.</t>
    </r>
  </si>
  <si>
    <r>
      <t xml:space="preserve">4. Girar mínimo el </t>
    </r>
    <r>
      <rPr>
        <sz val="11"/>
        <color indexed="8"/>
        <rFont val="Calibri Light"/>
        <family val="2"/>
        <scheme val="major"/>
      </rPr>
      <t>60% del presupuesto comprometido constituido como obligaciones por pagar de la vigencia 2020</t>
    </r>
  </si>
  <si>
    <r>
      <t>5. Girar mínimo el </t>
    </r>
    <r>
      <rPr>
        <sz val="11"/>
        <color indexed="8"/>
        <rFont val="Calibri Light"/>
        <family val="2"/>
        <scheme val="major"/>
      </rPr>
      <t xml:space="preserve"> 60% del presupuesto comprometido constituido como obligaciones por pagar de la vigencia 2019 y anteriores</t>
    </r>
  </si>
  <si>
    <r>
      <t xml:space="preserve">6. Comprometer mínimo el </t>
    </r>
    <r>
      <rPr>
        <sz val="11"/>
        <color indexed="8"/>
        <rFont val="Calibri Light"/>
        <family val="2"/>
        <scheme val="major"/>
      </rPr>
      <t>25% al 30 de junio y el 95% al 31 de diciembre del presupuesto de inversión directa de la vigencia 2021</t>
    </r>
  </si>
  <si>
    <r>
      <t xml:space="preserve">7. Girar mínimo el </t>
    </r>
    <r>
      <rPr>
        <b/>
        <sz val="11"/>
        <color indexed="8"/>
        <rFont val="Calibri Light"/>
        <family val="2"/>
        <scheme val="major"/>
      </rPr>
      <t>40% </t>
    </r>
    <r>
      <rPr>
        <sz val="11"/>
        <color indexed="8"/>
        <rFont val="Calibri Light"/>
        <family val="2"/>
        <scheme val="major"/>
      </rPr>
      <t>del presupuesto total  disponible de inversión directa de la vigencia</t>
    </r>
  </si>
  <si>
    <r>
      <t xml:space="preserve">8. Registrar en el sistema SIPSE Local, el </t>
    </r>
    <r>
      <rPr>
        <b/>
        <sz val="11"/>
        <color indexed="8"/>
        <rFont val="Calibri Light"/>
        <family val="2"/>
        <scheme val="major"/>
      </rPr>
      <t>95%</t>
    </r>
    <r>
      <rPr>
        <sz val="11"/>
        <color indexed="8"/>
        <rFont val="Calibri Light"/>
        <family val="2"/>
        <scheme val="major"/>
      </rPr>
      <t xml:space="preserve"> de los contratos publicados en la plataforma SECOP I y II de la vigencia. </t>
    </r>
  </si>
  <si>
    <r>
      <t xml:space="preserve">9. Lograr que el </t>
    </r>
    <r>
      <rPr>
        <b/>
        <sz val="11"/>
        <color indexed="8"/>
        <rFont val="Calibri Light"/>
        <family val="2"/>
        <scheme val="major"/>
      </rPr>
      <t>100%</t>
    </r>
    <r>
      <rPr>
        <sz val="11"/>
        <color indexed="8"/>
        <rFont val="Calibri Light"/>
        <family val="2"/>
        <scheme val="major"/>
      </rPr>
      <t xml:space="preserve"> de los contratos celebrados se encuentren en estado ejecución dentro del sistema SIPSE Local. </t>
    </r>
  </si>
  <si>
    <r>
      <t xml:space="preserve">10. Registrar y actualizar al </t>
    </r>
    <r>
      <rPr>
        <b/>
        <sz val="11"/>
        <color indexed="8"/>
        <rFont val="Calibri Light"/>
        <family val="2"/>
        <scheme val="major"/>
      </rPr>
      <t>95%</t>
    </r>
    <r>
      <rPr>
        <sz val="11"/>
        <color indexed="8"/>
        <rFont val="Calibri Light"/>
        <family val="2"/>
        <scheme val="major"/>
      </rPr>
      <t xml:space="preserve"> la información en los módulos y funcionalidades en producción de SIPSE Local de la vigencia (Módulo de proyectos-Banco de Iniciativas, Módulo de Contratación y Financiero)</t>
    </r>
  </si>
  <si>
    <r>
      <t xml:space="preserve">11. Impulsar procesalmente (avocar, rechazar, enviar al competente y todo lo que derive del desarrollo de la actuación), </t>
    </r>
    <r>
      <rPr>
        <b/>
        <sz val="11"/>
        <color indexed="8"/>
        <rFont val="Calibri Light"/>
        <family val="2"/>
        <scheme val="major"/>
      </rPr>
      <t>5.760</t>
    </r>
    <r>
      <rPr>
        <sz val="11"/>
        <color indexed="8"/>
        <rFont val="Calibri Light"/>
        <family val="2"/>
        <scheme val="major"/>
      </rPr>
      <t xml:space="preserve"> expedientes a cargo de las inspecciones de policía.</t>
    </r>
  </si>
  <si>
    <r>
      <t xml:space="preserve">12. Proferir </t>
    </r>
    <r>
      <rPr>
        <b/>
        <sz val="11"/>
        <color indexed="8"/>
        <rFont val="Calibri Light"/>
        <family val="2"/>
        <scheme val="major"/>
      </rPr>
      <t>2.880</t>
    </r>
    <r>
      <rPr>
        <sz val="11"/>
        <color indexed="8"/>
        <rFont val="Calibri Light"/>
        <family val="2"/>
        <scheme val="major"/>
      </rPr>
      <t xml:space="preserve"> de fallos en primera instancia sobre los expedientes a cargo de las inspecciones de policía</t>
    </r>
  </si>
  <si>
    <r>
      <t xml:space="preserve">13. Terminar (archivar), </t>
    </r>
    <r>
      <rPr>
        <b/>
        <sz val="11"/>
        <color indexed="8"/>
        <rFont val="Calibri Light"/>
        <family val="2"/>
        <scheme val="major"/>
      </rPr>
      <t xml:space="preserve">33 </t>
    </r>
    <r>
      <rPr>
        <sz val="11"/>
        <color indexed="8"/>
        <rFont val="Calibri Light"/>
        <family val="2"/>
        <scheme val="major"/>
      </rPr>
      <t>actuaciones administrativas activas</t>
    </r>
  </si>
  <si>
    <r>
      <t xml:space="preserve">14. Terminar </t>
    </r>
    <r>
      <rPr>
        <b/>
        <sz val="11"/>
        <color indexed="8"/>
        <rFont val="Calibri Light"/>
        <family val="2"/>
        <scheme val="major"/>
      </rPr>
      <t>32</t>
    </r>
    <r>
      <rPr>
        <sz val="11"/>
        <color indexed="8"/>
        <rFont val="Calibri Light"/>
        <family val="2"/>
        <scheme val="major"/>
      </rPr>
      <t xml:space="preserve"> actuaciones administrativas en primera instancia</t>
    </r>
  </si>
  <si>
    <r>
      <t xml:space="preserve">15. Realizar </t>
    </r>
    <r>
      <rPr>
        <b/>
        <sz val="11"/>
        <color indexed="8"/>
        <rFont val="Calibri Light"/>
        <family val="2"/>
        <scheme val="major"/>
      </rPr>
      <t>50</t>
    </r>
    <r>
      <rPr>
        <sz val="11"/>
        <color indexed="8"/>
        <rFont val="Calibri Light"/>
        <family val="2"/>
        <scheme val="major"/>
      </rPr>
      <t xml:space="preserve"> operativos de inspección, vigilancia y control en materia de integridad del espacio público</t>
    </r>
  </si>
  <si>
    <r>
      <t xml:space="preserve">16. Realizar </t>
    </r>
    <r>
      <rPr>
        <b/>
        <sz val="11"/>
        <color indexed="8"/>
        <rFont val="Calibri Light"/>
        <family val="2"/>
        <scheme val="major"/>
      </rPr>
      <t>60</t>
    </r>
    <r>
      <rPr>
        <sz val="11"/>
        <color indexed="8"/>
        <rFont val="Calibri Light"/>
        <family val="2"/>
        <scheme val="major"/>
      </rPr>
      <t xml:space="preserve"> operativos de inspección, vigilancia y control en materia de actividad económica </t>
    </r>
  </si>
  <si>
    <r>
      <t xml:space="preserve">17. Realizar </t>
    </r>
    <r>
      <rPr>
        <b/>
        <sz val="11"/>
        <color indexed="8"/>
        <rFont val="Calibri Light"/>
        <family val="2"/>
        <scheme val="major"/>
      </rPr>
      <t xml:space="preserve">20 </t>
    </r>
    <r>
      <rPr>
        <sz val="11"/>
        <color indexed="8"/>
        <rFont val="Calibri Light"/>
        <family val="2"/>
        <scheme val="major"/>
      </rPr>
      <t xml:space="preserve">operativos de inspección, vigilancia y control en materia de obras y urbanismo </t>
    </r>
  </si>
  <si>
    <t>Actas de operativos</t>
  </si>
  <si>
    <t xml:space="preserve">La Alcaldía Local de Los Mártires terminó 39 actuaciones administrativas activas, para un total de 34 en la vigencia. </t>
  </si>
  <si>
    <t xml:space="preserve">En este periodo, la Alcaldía Local de Los Mártires terminó 60 actuaciones administrativas en primera instancia, para un total de 50 en la vigencia. </t>
  </si>
  <si>
    <t>A pesar que la meta anual ya estaba cumplida en el III trimestre, la gestión del grupo de trabajo continúo y se dio impulso a 4 actuaciones actuaciones administrativas</t>
  </si>
  <si>
    <t>Corre DGP</t>
  </si>
  <si>
    <t xml:space="preserve">Si bien la labor de descongestión del trimestre anterior que dejó la meta anual garantizada, el grupo de gestión Policiva generó Resoluciones de archivo en el trimestre, sin embargo, no lograron ser registradas en el aplicativo SI ACTUA. </t>
  </si>
  <si>
    <t xml:space="preserve">Con corte al 31 de diciembre se encuentran en SIPSE 173 de los 197 contratos cargados en SECOP. 
Se concilio la plataforma de SIPSE con BOGDATA y se realizaron los siguientes ajustes:
 Anulaciones con solicitud en Sipse, según memorando 20216420009723
</t>
  </si>
  <si>
    <t>Con corte al 31 de diciembre se encuentran en SIPSE 173 de los 197 contratos cargados en SECOP.</t>
  </si>
  <si>
    <t>Se logró que 170 contratos registrados en SIPSE Local se encuentren en estado ejecución, de los 173 contratos registrados en el sistema SIPSE Local</t>
  </si>
  <si>
    <t xml:space="preserve">Se logró que 170 contratos registrados en SIPSE Local se encuentren en estado ejecución, de los 173 contratos registrados en el sistema SIPSE Local
De acuerdo al trabajo realizado anterior mente encontramos procedimientos que no quedaban en estado de ejecución.  Iniciamos de nuevo la revisión uno a uno y se evidencio que procesos de solicitudes para contratos las actas de inicio no han sido cargadas oportunamente al SIPSE, ni en SECOP, tales como:
137,141,140,154,161,157,158,163,168,164,171,173,170,159,167,168/1, 165, y 136 entre otros
Contratos pendientes de cargar pólizas cps 155,156,162,169.
</t>
  </si>
  <si>
    <t>28 de enero de 2022</t>
  </si>
  <si>
    <t>Para el cuarto trimestre de la vigencia 2021, el plan de gestión de la Alcaldía Local alcanzó un nivel de desempeño del 75,46% de acuerdo con lo programado, y del 79,21% acumulado para la vigencia.</t>
  </si>
  <si>
    <t>El avance de la meta corresponde al valor reportado por la Dirección para la Gestión del Desarrollo Local a partir de la información publicada por la Secretaría Distrital de Planeación en su página web a través de la Matriz Unificada de Seguimiento a la Inversión MUSI con corte a 31 de diciembre de 2021.</t>
  </si>
  <si>
    <t>Se incluye el reporte definitivo de la meta No. 1 "Cumplir el 10% de las metas del Plan de Desarrollo Local (metas entregadas)", a partir de la información reportada por la Dirección para la Gestión del Desarrollo Local proveniente de la MUSI publicada por la Secretaría Distrital de Planeación. Para el cuarto trimestre de la vigencia 2021, el plan de gestión de la Alcaldía Local alcanzó un nivel de desempeño del 73,14% de acuerdo con lo programado, y del 80,63% acumulado para la vigencia.</t>
  </si>
  <si>
    <t>8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</si>
</sst>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8" x14ac:knownFonts="1">
    <font>
      <sz val="11"/>
      <color theme="1"/>
      <name val="Calibri"/>
      <family val="2"/>
      <scheme val="minor"/>
    </font>
    <font>
      <sz val="11"/>
      <color indexed="8"/>
      <name val="Calibri Light"/>
      <family val="2"/>
    </font>
    <font>
      <b/>
      <sz val="11"/>
      <color indexed="8"/>
      <name val="Calibri Light"/>
      <family val="2"/>
    </font>
    <font>
      <b/>
      <u/>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u/>
      <sz val="11"/>
      <color theme="10"/>
      <name val="Calibri"/>
      <family val="2"/>
      <scheme val="minor"/>
    </font>
    <font>
      <sz val="11"/>
      <color indexed="8"/>
      <name val="Calibri Light"/>
      <family val="2"/>
      <scheme val="major"/>
    </font>
    <font>
      <b/>
      <sz val="11"/>
      <color indexed="8"/>
      <name val="Calibri Light"/>
      <family val="2"/>
      <scheme val="major"/>
    </font>
    <font>
      <u/>
      <sz val="11"/>
      <color theme="10"/>
      <name val="Calibri Light"/>
      <family val="2"/>
      <scheme val="major"/>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1" fontId="4" fillId="0" borderId="0" applyFont="0" applyFill="0" applyBorder="0" applyAlignment="0" applyProtection="0"/>
    <xf numFmtId="9" fontId="4" fillId="0" borderId="0" applyFont="0" applyFill="0" applyBorder="0" applyAlignment="0" applyProtection="0"/>
    <xf numFmtId="0" fontId="14" fillId="0" borderId="0" applyNumberFormat="0" applyFill="0" applyBorder="0" applyAlignment="0" applyProtection="0"/>
  </cellStyleXfs>
  <cellXfs count="150">
    <xf numFmtId="0" fontId="0" fillId="0" borderId="0" xfId="0"/>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6" fillId="2" borderId="1" xfId="0" applyFont="1" applyFill="1" applyBorder="1" applyAlignment="1" applyProtection="1">
      <alignment wrapText="1"/>
      <protection hidden="1"/>
    </xf>
    <xf numFmtId="10" fontId="5" fillId="0" borderId="1" xfId="2" applyNumberFormat="1" applyFont="1" applyBorder="1" applyAlignment="1" applyProtection="1">
      <alignment horizontal="right" vertical="top" wrapText="1"/>
      <protection hidden="1"/>
    </xf>
    <xf numFmtId="10" fontId="5" fillId="0" borderId="1" xfId="0" applyNumberFormat="1" applyFont="1" applyBorder="1" applyAlignment="1" applyProtection="1">
      <alignment horizontal="left" vertical="top" wrapText="1"/>
      <protection hidden="1"/>
    </xf>
    <xf numFmtId="9" fontId="5" fillId="0" borderId="1" xfId="0" applyNumberFormat="1" applyFont="1" applyBorder="1" applyAlignment="1" applyProtection="1">
      <alignment horizontal="left" vertical="top" wrapText="1"/>
      <protection hidden="1"/>
    </xf>
    <xf numFmtId="0" fontId="7" fillId="0" borderId="1" xfId="0" applyFont="1" applyBorder="1" applyAlignment="1" applyProtection="1">
      <alignment horizontal="left" vertical="top" wrapText="1"/>
      <protection hidden="1"/>
    </xf>
    <xf numFmtId="41" fontId="5" fillId="0" borderId="1" xfId="1" applyFont="1" applyBorder="1" applyAlignment="1" applyProtection="1">
      <alignment horizontal="left" vertical="top" wrapText="1"/>
      <protection hidden="1"/>
    </xf>
    <xf numFmtId="41" fontId="5" fillId="0" borderId="1" xfId="0" applyNumberFormat="1" applyFont="1" applyBorder="1" applyAlignment="1" applyProtection="1">
      <alignment horizontal="left" vertical="top" wrapText="1"/>
      <protection hidden="1"/>
    </xf>
    <xf numFmtId="0" fontId="5" fillId="0" borderId="1" xfId="0" applyFont="1" applyBorder="1" applyAlignment="1" applyProtection="1">
      <alignment horizontal="right" vertical="top" wrapText="1"/>
      <protection hidden="1"/>
    </xf>
    <xf numFmtId="0" fontId="8" fillId="2" borderId="1" xfId="0" applyFont="1" applyFill="1" applyBorder="1" applyAlignment="1" applyProtection="1">
      <alignment wrapText="1"/>
      <protection hidden="1"/>
    </xf>
    <xf numFmtId="0" fontId="10" fillId="0" borderId="1" xfId="0" applyFont="1" applyBorder="1" applyAlignment="1" applyProtection="1">
      <alignment horizontal="left" vertical="top" wrapText="1"/>
      <protection hidden="1"/>
    </xf>
    <xf numFmtId="9" fontId="10" fillId="0" borderId="1" xfId="0" applyNumberFormat="1" applyFont="1" applyBorder="1" applyAlignment="1" applyProtection="1">
      <alignment horizontal="right" vertical="top" wrapText="1"/>
      <protection hidden="1"/>
    </xf>
    <xf numFmtId="0" fontId="10" fillId="3" borderId="1" xfId="0" applyFont="1" applyFill="1" applyBorder="1" applyAlignment="1" applyProtection="1">
      <alignment horizontal="left" vertical="top" wrapText="1"/>
      <protection hidden="1"/>
    </xf>
    <xf numFmtId="9" fontId="10" fillId="3" borderId="1" xfId="0" applyNumberFormat="1" applyFont="1" applyFill="1" applyBorder="1" applyAlignment="1" applyProtection="1">
      <alignment horizontal="right" vertical="top" wrapText="1"/>
      <protection hidden="1"/>
    </xf>
    <xf numFmtId="9" fontId="10" fillId="3" borderId="1" xfId="2" applyFont="1" applyFill="1" applyBorder="1" applyAlignment="1" applyProtection="1">
      <alignment horizontal="right" vertical="top" wrapText="1"/>
      <protection hidden="1"/>
    </xf>
    <xf numFmtId="0" fontId="11" fillId="2" borderId="1" xfId="0" applyFont="1" applyFill="1" applyBorder="1" applyAlignment="1" applyProtection="1">
      <alignment wrapText="1"/>
      <protection hidden="1"/>
    </xf>
    <xf numFmtId="9" fontId="11" fillId="2" borderId="1" xfId="2" applyFont="1" applyFill="1" applyBorder="1" applyAlignment="1" applyProtection="1">
      <alignment wrapText="1"/>
      <protection hidden="1"/>
    </xf>
    <xf numFmtId="9" fontId="11" fillId="2" borderId="1" xfId="0" applyNumberFormat="1" applyFont="1" applyFill="1" applyBorder="1" applyAlignment="1" applyProtection="1">
      <alignment wrapText="1"/>
      <protection hidden="1"/>
    </xf>
    <xf numFmtId="0" fontId="12" fillId="4" borderId="1" xfId="0" applyFont="1" applyFill="1" applyBorder="1" applyAlignment="1" applyProtection="1">
      <alignment wrapText="1"/>
      <protection hidden="1"/>
    </xf>
    <xf numFmtId="0" fontId="13" fillId="4" borderId="1" xfId="0" applyFont="1" applyFill="1" applyBorder="1" applyAlignment="1" applyProtection="1">
      <alignment wrapText="1"/>
      <protection hidden="1"/>
    </xf>
    <xf numFmtId="9" fontId="13" fillId="4" borderId="1" xfId="2" applyFont="1" applyFill="1" applyBorder="1" applyAlignment="1" applyProtection="1">
      <alignment wrapText="1"/>
      <protection hidden="1"/>
    </xf>
    <xf numFmtId="9" fontId="12" fillId="4" borderId="1" xfId="2" applyFont="1" applyFill="1" applyBorder="1" applyAlignment="1" applyProtection="1">
      <alignment wrapText="1"/>
      <protection hidden="1"/>
    </xf>
    <xf numFmtId="9" fontId="5" fillId="0" borderId="1" xfId="0" applyNumberFormat="1" applyFont="1" applyBorder="1" applyAlignment="1" applyProtection="1">
      <alignment horizontal="right" vertical="top" wrapText="1"/>
      <protection hidden="1"/>
    </xf>
    <xf numFmtId="9" fontId="10" fillId="0" borderId="1" xfId="2" applyFont="1" applyBorder="1" applyAlignment="1" applyProtection="1">
      <alignment horizontal="right" vertical="top" wrapText="1"/>
      <protection hidden="1"/>
    </xf>
    <xf numFmtId="0" fontId="6" fillId="5" borderId="1" xfId="0" applyFont="1" applyFill="1" applyBorder="1" applyAlignment="1" applyProtection="1">
      <alignment horizontal="center" vertical="center" wrapText="1"/>
      <protection hidden="1"/>
    </xf>
    <xf numFmtId="0" fontId="5" fillId="0" borderId="0" xfId="0" applyFont="1" applyAlignment="1" applyProtection="1">
      <alignment horizontal="left" vertical="top" wrapText="1"/>
      <protection hidden="1"/>
    </xf>
    <xf numFmtId="0" fontId="8" fillId="0" borderId="0" xfId="0" applyFont="1" applyAlignment="1" applyProtection="1">
      <alignment wrapText="1"/>
      <protection hidden="1"/>
    </xf>
    <xf numFmtId="0" fontId="12" fillId="0" borderId="0" xfId="0" applyFont="1" applyAlignment="1" applyProtection="1">
      <alignment wrapText="1"/>
      <protection hidden="1"/>
    </xf>
    <xf numFmtId="9" fontId="5" fillId="0" borderId="1" xfId="0" applyNumberFormat="1" applyFont="1" applyBorder="1" applyAlignment="1" applyProtection="1">
      <alignment horizontal="center" vertical="top" wrapText="1"/>
      <protection hidden="1"/>
    </xf>
    <xf numFmtId="9" fontId="5" fillId="0" borderId="1" xfId="0" applyNumberFormat="1" applyFont="1" applyBorder="1" applyAlignment="1" applyProtection="1">
      <alignment horizontal="justify" vertical="top" wrapText="1"/>
      <protection hidden="1"/>
    </xf>
    <xf numFmtId="0" fontId="5" fillId="0" borderId="0" xfId="0" applyFont="1" applyAlignment="1" applyProtection="1">
      <alignment horizontal="center" wrapText="1"/>
      <protection hidden="1"/>
    </xf>
    <xf numFmtId="0" fontId="5" fillId="0" borderId="0" xfId="0" applyFont="1" applyAlignment="1" applyProtection="1">
      <alignment horizontal="center" vertical="center" wrapText="1"/>
      <protection hidden="1"/>
    </xf>
    <xf numFmtId="9" fontId="5" fillId="0" borderId="1" xfId="0" applyNumberFormat="1"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9" fontId="5" fillId="0" borderId="1" xfId="0" applyNumberFormat="1" applyFont="1" applyBorder="1" applyAlignment="1" applyProtection="1">
      <alignment horizontal="center" vertical="top" wrapText="1"/>
      <protection locked="0" hidden="1"/>
    </xf>
    <xf numFmtId="41" fontId="5" fillId="0" borderId="1" xfId="1" applyFont="1" applyBorder="1" applyAlignment="1" applyProtection="1">
      <alignment horizontal="center" vertical="top" wrapText="1"/>
      <protection hidden="1"/>
    </xf>
    <xf numFmtId="41" fontId="5" fillId="0" borderId="1" xfId="1" applyFont="1" applyBorder="1" applyAlignment="1" applyProtection="1">
      <alignment horizontal="center" vertical="top" wrapText="1"/>
      <protection locked="0" hidden="1"/>
    </xf>
    <xf numFmtId="9" fontId="10" fillId="0" borderId="1" xfId="2" applyFont="1" applyBorder="1" applyAlignment="1" applyProtection="1">
      <alignment horizontal="center" vertical="top" wrapText="1"/>
      <protection hidden="1"/>
    </xf>
    <xf numFmtId="9" fontId="10" fillId="0" borderId="1" xfId="0" applyNumberFormat="1" applyFont="1" applyBorder="1" applyAlignment="1" applyProtection="1">
      <alignment horizontal="center" vertical="top" wrapText="1"/>
      <protection hidden="1"/>
    </xf>
    <xf numFmtId="10" fontId="10" fillId="0" borderId="1" xfId="0" applyNumberFormat="1" applyFont="1" applyBorder="1" applyAlignment="1" applyProtection="1">
      <alignment horizontal="center" vertical="top" wrapText="1"/>
      <protection hidden="1"/>
    </xf>
    <xf numFmtId="9" fontId="11" fillId="2" borderId="1" xfId="0" applyNumberFormat="1" applyFont="1" applyFill="1" applyBorder="1" applyAlignment="1" applyProtection="1">
      <alignment horizontal="center" wrapText="1"/>
      <protection hidden="1"/>
    </xf>
    <xf numFmtId="9" fontId="12" fillId="4" borderId="1" xfId="2" applyFont="1" applyFill="1" applyBorder="1" applyAlignment="1" applyProtection="1">
      <alignment horizontal="center" wrapText="1"/>
      <protection hidden="1"/>
    </xf>
    <xf numFmtId="10" fontId="5" fillId="0" borderId="1" xfId="0" applyNumberFormat="1" applyFont="1" applyBorder="1" applyAlignment="1" applyProtection="1">
      <alignment horizontal="center" vertical="top" wrapText="1"/>
      <protection hidden="1"/>
    </xf>
    <xf numFmtId="0" fontId="5" fillId="0" borderId="0" xfId="0" applyFont="1" applyAlignment="1" applyProtection="1">
      <alignment horizontal="justify" wrapText="1"/>
      <protection hidden="1"/>
    </xf>
    <xf numFmtId="0" fontId="5" fillId="0" borderId="0" xfId="0" applyFont="1" applyAlignment="1" applyProtection="1">
      <alignment horizontal="justify" vertical="center" wrapText="1"/>
      <protection hidden="1"/>
    </xf>
    <xf numFmtId="0" fontId="5" fillId="0" borderId="1" xfId="0" applyFont="1" applyBorder="1" applyAlignment="1" applyProtection="1">
      <alignment horizontal="justify" vertical="top" wrapText="1"/>
      <protection locked="0"/>
    </xf>
    <xf numFmtId="0" fontId="8" fillId="2" borderId="1" xfId="0" applyFont="1" applyFill="1" applyBorder="1" applyAlignment="1" applyProtection="1">
      <alignment horizontal="justify" wrapText="1"/>
      <protection hidden="1"/>
    </xf>
    <xf numFmtId="0" fontId="10" fillId="0" borderId="1" xfId="0" applyFont="1" applyBorder="1" applyAlignment="1" applyProtection="1">
      <alignment horizontal="justify" vertical="top" wrapText="1"/>
      <protection hidden="1"/>
    </xf>
    <xf numFmtId="0" fontId="12" fillId="4" borderId="1" xfId="0" applyFont="1" applyFill="1" applyBorder="1" applyAlignment="1" applyProtection="1">
      <alignment horizontal="justify" wrapText="1"/>
      <protection hidden="1"/>
    </xf>
    <xf numFmtId="0" fontId="5" fillId="0" borderId="1" xfId="0" applyFont="1" applyBorder="1" applyAlignment="1" applyProtection="1">
      <alignment horizontal="justify" vertical="top" wrapText="1"/>
      <protection hidden="1"/>
    </xf>
    <xf numFmtId="9" fontId="13" fillId="4" borderId="1" xfId="0" applyNumberFormat="1" applyFont="1" applyFill="1" applyBorder="1" applyAlignment="1" applyProtection="1">
      <alignment horizontal="center" wrapText="1"/>
      <protection hidden="1"/>
    </xf>
    <xf numFmtId="10" fontId="5" fillId="0" borderId="1" xfId="0" applyNumberFormat="1" applyFont="1" applyBorder="1" applyAlignment="1" applyProtection="1">
      <alignment horizontal="center" vertical="top" wrapText="1"/>
      <protection locked="0" hidden="1"/>
    </xf>
    <xf numFmtId="10" fontId="5" fillId="0" borderId="1" xfId="2" applyNumberFormat="1" applyFont="1" applyBorder="1" applyAlignment="1">
      <alignment horizontal="center" vertical="top" wrapText="1"/>
    </xf>
    <xf numFmtId="1" fontId="5" fillId="0" borderId="1" xfId="0" applyNumberFormat="1" applyFont="1" applyBorder="1" applyAlignment="1">
      <alignment horizontal="right" vertical="top" wrapText="1"/>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9" fontId="11" fillId="2" borderId="1" xfId="0" applyNumberFormat="1" applyFont="1" applyFill="1" applyBorder="1" applyAlignment="1">
      <alignment wrapText="1"/>
    </xf>
    <xf numFmtId="9" fontId="12" fillId="4" borderId="1" xfId="2" applyFont="1" applyFill="1" applyBorder="1" applyAlignment="1">
      <alignment wrapText="1"/>
    </xf>
    <xf numFmtId="9" fontId="5" fillId="0" borderId="1" xfId="2" applyFont="1" applyBorder="1" applyAlignment="1">
      <alignment horizontal="right" vertical="top" wrapText="1"/>
    </xf>
    <xf numFmtId="10" fontId="5" fillId="0" borderId="1" xfId="2" applyNumberFormat="1" applyFont="1" applyBorder="1" applyAlignment="1">
      <alignment horizontal="right" vertical="top" wrapText="1"/>
    </xf>
    <xf numFmtId="164" fontId="5" fillId="0" borderId="1" xfId="0" applyNumberFormat="1" applyFont="1" applyBorder="1" applyAlignment="1">
      <alignment horizontal="right" vertical="top" wrapText="1"/>
    </xf>
    <xf numFmtId="10" fontId="5" fillId="0" borderId="1" xfId="0" applyNumberFormat="1" applyFont="1" applyBorder="1" applyAlignment="1" applyProtection="1">
      <alignment horizontal="center" vertical="top" wrapText="1"/>
      <protection locked="0"/>
    </xf>
    <xf numFmtId="1" fontId="5" fillId="0" borderId="1" xfId="0" applyNumberFormat="1" applyFont="1" applyBorder="1" applyAlignment="1" applyProtection="1">
      <alignment horizontal="center" vertical="top" wrapText="1"/>
      <protection locked="0"/>
    </xf>
    <xf numFmtId="164" fontId="10" fillId="0" borderId="1" xfId="2" applyNumberFormat="1" applyFont="1" applyBorder="1" applyAlignment="1" applyProtection="1">
      <alignment horizontal="right" vertical="top" wrapText="1"/>
      <protection hidden="1"/>
    </xf>
    <xf numFmtId="10" fontId="10" fillId="0" borderId="1" xfId="2" applyNumberFormat="1" applyFont="1" applyBorder="1" applyAlignment="1" applyProtection="1">
      <alignment horizontal="right" vertical="top" wrapText="1"/>
      <protection hidden="1"/>
    </xf>
    <xf numFmtId="10" fontId="9" fillId="2" borderId="1" xfId="0" applyNumberFormat="1" applyFont="1" applyFill="1" applyBorder="1" applyAlignment="1">
      <alignment horizontal="center" vertical="top" wrapText="1"/>
    </xf>
    <xf numFmtId="10" fontId="13" fillId="4" borderId="1" xfId="0" applyNumberFormat="1" applyFont="1" applyFill="1" applyBorder="1" applyAlignment="1">
      <alignment horizontal="center" vertical="top" wrapText="1"/>
    </xf>
    <xf numFmtId="10" fontId="11" fillId="2" borderId="1" xfId="0" applyNumberFormat="1" applyFont="1" applyFill="1" applyBorder="1" applyAlignment="1" applyProtection="1">
      <alignment horizontal="center" wrapText="1"/>
      <protection hidden="1"/>
    </xf>
    <xf numFmtId="10" fontId="13" fillId="4" borderId="1" xfId="0" applyNumberFormat="1" applyFont="1" applyFill="1" applyBorder="1" applyAlignment="1" applyProtection="1">
      <alignment horizontal="center" wrapText="1"/>
      <protection hidden="1"/>
    </xf>
    <xf numFmtId="0" fontId="6" fillId="5" borderId="1" xfId="0" applyFont="1" applyFill="1" applyBorder="1" applyAlignment="1" applyProtection="1">
      <alignment horizontal="justify" vertical="center" wrapText="1"/>
      <protection hidden="1"/>
    </xf>
    <xf numFmtId="164" fontId="5" fillId="0" borderId="1" xfId="0" applyNumberFormat="1" applyFont="1" applyBorder="1" applyAlignment="1" applyProtection="1">
      <alignment horizontal="center" vertical="top" wrapText="1"/>
      <protection hidden="1"/>
    </xf>
    <xf numFmtId="0" fontId="6" fillId="3" borderId="0" xfId="0" applyFont="1" applyFill="1" applyAlignment="1" applyProtection="1">
      <alignment horizontal="center" vertical="center" wrapText="1"/>
      <protection hidden="1"/>
    </xf>
    <xf numFmtId="0" fontId="5" fillId="3" borderId="0" xfId="0" applyFont="1" applyFill="1" applyAlignment="1" applyProtection="1">
      <alignment horizontal="center" vertical="center" wrapText="1"/>
      <protection hidden="1"/>
    </xf>
    <xf numFmtId="0" fontId="5" fillId="3" borderId="0" xfId="0" applyFont="1" applyFill="1" applyAlignment="1" applyProtection="1">
      <alignment wrapText="1"/>
      <protection hidden="1"/>
    </xf>
    <xf numFmtId="0" fontId="5" fillId="3" borderId="0" xfId="0" applyFont="1" applyFill="1" applyAlignment="1" applyProtection="1">
      <alignment horizontal="center" wrapText="1"/>
      <protection hidden="1"/>
    </xf>
    <xf numFmtId="0" fontId="5" fillId="3" borderId="0" xfId="0" applyFont="1" applyFill="1" applyAlignment="1" applyProtection="1">
      <alignment horizontal="justify" wrapText="1"/>
      <protection hidden="1"/>
    </xf>
    <xf numFmtId="0" fontId="6" fillId="6"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6" fillId="7" borderId="1" xfId="0" applyFont="1" applyFill="1" applyBorder="1" applyAlignment="1" applyProtection="1">
      <alignment vertical="center" wrapText="1"/>
      <protection hidden="1"/>
    </xf>
    <xf numFmtId="9" fontId="10" fillId="0" borderId="1" xfId="0" applyNumberFormat="1" applyFont="1" applyBorder="1" applyAlignment="1">
      <alignment horizontal="center" vertical="top" wrapText="1"/>
    </xf>
    <xf numFmtId="10" fontId="10" fillId="0" borderId="1" xfId="0" applyNumberFormat="1" applyFont="1" applyBorder="1" applyAlignment="1">
      <alignment horizontal="center" vertical="top" wrapText="1"/>
    </xf>
    <xf numFmtId="164" fontId="5" fillId="0" borderId="1" xfId="0" applyNumberFormat="1" applyFont="1" applyBorder="1" applyAlignment="1">
      <alignment horizontal="center" vertical="top" wrapText="1"/>
    </xf>
    <xf numFmtId="9" fontId="5" fillId="0" borderId="1" xfId="0" applyNumberFormat="1" applyFont="1" applyBorder="1" applyAlignment="1">
      <alignment horizontal="center" vertical="top" wrapText="1"/>
    </xf>
    <xf numFmtId="1" fontId="5" fillId="0" borderId="1" xfId="0" applyNumberFormat="1" applyFont="1" applyBorder="1" applyAlignment="1">
      <alignment horizontal="center" vertical="top" wrapText="1"/>
    </xf>
    <xf numFmtId="9" fontId="11" fillId="2" borderId="1" xfId="0" applyNumberFormat="1" applyFont="1" applyFill="1" applyBorder="1" applyAlignment="1">
      <alignment horizontal="center" wrapText="1"/>
    </xf>
    <xf numFmtId="9" fontId="12" fillId="4" borderId="1" xfId="2" applyFont="1" applyFill="1" applyBorder="1" applyAlignment="1">
      <alignment horizontal="center" wrapText="1"/>
    </xf>
    <xf numFmtId="10" fontId="10" fillId="0" borderId="1" xfId="2" applyNumberFormat="1" applyFont="1" applyBorder="1" applyAlignment="1">
      <alignment horizontal="center" vertical="top" wrapText="1"/>
    </xf>
    <xf numFmtId="10" fontId="10" fillId="0" borderId="1" xfId="2" applyNumberFormat="1" applyFont="1" applyBorder="1" applyAlignment="1" applyProtection="1">
      <alignment horizontal="center" vertical="top" wrapText="1"/>
      <protection hidden="1"/>
    </xf>
    <xf numFmtId="10" fontId="5" fillId="0" borderId="1" xfId="2" applyNumberFormat="1" applyFont="1" applyFill="1" applyBorder="1" applyAlignment="1">
      <alignment horizontal="center" vertical="top" wrapText="1"/>
    </xf>
    <xf numFmtId="0" fontId="6" fillId="9"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left" vertical="top" wrapText="1"/>
      <protection hidden="1"/>
    </xf>
    <xf numFmtId="10" fontId="5" fillId="0" borderId="1" xfId="2" applyNumberFormat="1" applyFont="1" applyFill="1" applyBorder="1" applyAlignment="1" applyProtection="1">
      <alignment horizontal="right" vertical="top" wrapText="1"/>
      <protection hidden="1"/>
    </xf>
    <xf numFmtId="9" fontId="5" fillId="0" borderId="1" xfId="0" applyNumberFormat="1" applyFont="1" applyFill="1" applyBorder="1" applyAlignment="1" applyProtection="1">
      <alignment horizontal="left" vertical="top" wrapText="1"/>
      <protection hidden="1"/>
    </xf>
    <xf numFmtId="9" fontId="5" fillId="0" borderId="1" xfId="0" applyNumberFormat="1" applyFont="1" applyFill="1" applyBorder="1" applyAlignment="1" applyProtection="1">
      <alignment horizontal="center" vertical="top" wrapText="1"/>
      <protection hidden="1"/>
    </xf>
    <xf numFmtId="9" fontId="5" fillId="0" borderId="1" xfId="0" applyNumberFormat="1" applyFont="1" applyFill="1" applyBorder="1" applyAlignment="1" applyProtection="1">
      <alignment horizontal="center" vertical="top" wrapText="1"/>
      <protection locked="0"/>
    </xf>
    <xf numFmtId="0" fontId="5" fillId="0" borderId="1" xfId="0" applyFont="1" applyFill="1" applyBorder="1" applyAlignment="1" applyProtection="1">
      <alignment horizontal="justify" vertical="top" wrapText="1"/>
      <protection locked="0"/>
    </xf>
    <xf numFmtId="9" fontId="5" fillId="0" borderId="1" xfId="0" applyNumberFormat="1" applyFont="1" applyFill="1" applyBorder="1" applyAlignment="1" applyProtection="1">
      <alignment horizontal="right" vertical="top" wrapText="1"/>
      <protection hidden="1"/>
    </xf>
    <xf numFmtId="10" fontId="5" fillId="0" borderId="1" xfId="2" applyNumberFormat="1" applyFont="1" applyFill="1" applyBorder="1" applyAlignment="1">
      <alignment horizontal="right" vertical="top" wrapText="1"/>
    </xf>
    <xf numFmtId="10" fontId="5" fillId="0" borderId="1" xfId="0" applyNumberFormat="1" applyFont="1" applyFill="1" applyBorder="1" applyAlignment="1" applyProtection="1">
      <alignment horizontal="center" vertical="top" wrapText="1"/>
      <protection hidden="1"/>
    </xf>
    <xf numFmtId="0" fontId="5" fillId="0" borderId="0" xfId="0" applyFont="1" applyFill="1" applyAlignment="1" applyProtection="1">
      <alignment horizontal="left" vertical="top" wrapText="1"/>
      <protection hidden="1"/>
    </xf>
    <xf numFmtId="9" fontId="5" fillId="0" borderId="1" xfId="2" applyFont="1" applyFill="1" applyBorder="1" applyAlignment="1" applyProtection="1">
      <alignment horizontal="left" vertical="top" wrapText="1"/>
      <protection hidden="1"/>
    </xf>
    <xf numFmtId="0" fontId="5" fillId="0" borderId="1" xfId="0" applyFont="1" applyFill="1" applyBorder="1" applyAlignment="1" applyProtection="1">
      <alignment horizontal="center" vertical="top" wrapText="1"/>
      <protection locked="0"/>
    </xf>
    <xf numFmtId="9" fontId="5" fillId="0" borderId="1" xfId="0" applyNumberFormat="1" applyFont="1" applyFill="1" applyBorder="1" applyAlignment="1" applyProtection="1">
      <alignment horizontal="center" vertical="top" wrapText="1"/>
      <protection locked="0" hidden="1"/>
    </xf>
    <xf numFmtId="10" fontId="5" fillId="0" borderId="1" xfId="0" applyNumberFormat="1" applyFont="1" applyFill="1" applyBorder="1" applyAlignment="1">
      <alignment horizontal="right" vertical="top" wrapText="1"/>
    </xf>
    <xf numFmtId="0" fontId="5" fillId="0" borderId="1" xfId="0" applyFont="1" applyFill="1" applyBorder="1" applyAlignment="1" applyProtection="1">
      <alignment horizontal="justify" vertical="top" wrapText="1"/>
      <protection hidden="1"/>
    </xf>
    <xf numFmtId="10" fontId="5" fillId="0" borderId="1" xfId="0" applyNumberFormat="1" applyFont="1" applyFill="1" applyBorder="1" applyAlignment="1">
      <alignment horizontal="center" vertical="top" wrapText="1"/>
    </xf>
    <xf numFmtId="10" fontId="5" fillId="0" borderId="1" xfId="0" applyNumberFormat="1" applyFont="1" applyBorder="1" applyAlignment="1">
      <alignment horizontal="center" vertical="top" wrapText="1"/>
    </xf>
    <xf numFmtId="41" fontId="5" fillId="0" borderId="1" xfId="1" applyFont="1" applyFill="1" applyBorder="1" applyAlignment="1" applyProtection="1">
      <alignment horizontal="center" vertical="top" wrapText="1"/>
      <protection hidden="1"/>
    </xf>
    <xf numFmtId="0" fontId="5" fillId="0" borderId="1" xfId="0" applyFont="1" applyBorder="1" applyAlignment="1" applyProtection="1">
      <alignment horizontal="left" vertical="top" wrapText="1"/>
      <protection hidden="1"/>
    </xf>
    <xf numFmtId="0" fontId="5" fillId="0" borderId="0" xfId="0" applyFont="1" applyAlignment="1" applyProtection="1">
      <alignment vertical="top" wrapText="1"/>
      <protection hidden="1"/>
    </xf>
    <xf numFmtId="0" fontId="5" fillId="0" borderId="1" xfId="0" applyFont="1" applyBorder="1" applyAlignment="1">
      <alignment horizontal="justify" vertical="top" wrapText="1"/>
    </xf>
    <xf numFmtId="0" fontId="5" fillId="0" borderId="1" xfId="0" applyFont="1" applyFill="1" applyBorder="1" applyAlignment="1">
      <alignment horizontal="justify" vertical="top" wrapText="1"/>
    </xf>
    <xf numFmtId="0" fontId="17" fillId="0" borderId="1" xfId="3" applyFont="1" applyBorder="1" applyAlignment="1" applyProtection="1">
      <alignment horizontal="left" vertical="top" wrapText="1"/>
      <protection hidden="1"/>
    </xf>
    <xf numFmtId="0" fontId="5" fillId="2" borderId="1" xfId="0" applyFont="1" applyFill="1" applyBorder="1" applyAlignment="1" applyProtection="1">
      <alignment vertical="top" wrapText="1"/>
      <protection hidden="1"/>
    </xf>
    <xf numFmtId="0" fontId="6" fillId="2" borderId="1" xfId="0" applyFont="1" applyFill="1" applyBorder="1" applyAlignment="1" applyProtection="1">
      <alignment vertical="top"/>
      <protection hidden="1"/>
    </xf>
    <xf numFmtId="9" fontId="6" fillId="2" borderId="1" xfId="2" applyFont="1" applyFill="1" applyBorder="1" applyAlignment="1" applyProtection="1">
      <alignment vertical="top" wrapText="1"/>
      <protection hidden="1"/>
    </xf>
    <xf numFmtId="9" fontId="6" fillId="2" borderId="1" xfId="2" applyFont="1" applyFill="1" applyBorder="1" applyAlignment="1" applyProtection="1">
      <alignment horizontal="center" vertical="top" wrapText="1"/>
      <protection hidden="1"/>
    </xf>
    <xf numFmtId="0" fontId="5" fillId="2" borderId="1" xfId="0" applyFont="1" applyFill="1" applyBorder="1" applyAlignment="1" applyProtection="1">
      <alignment horizontal="justify" vertical="top" wrapText="1"/>
      <protection hidden="1"/>
    </xf>
    <xf numFmtId="9" fontId="6" fillId="2" borderId="1" xfId="2" applyFont="1" applyFill="1" applyBorder="1" applyAlignment="1">
      <alignment horizontal="center" vertical="top" wrapText="1"/>
    </xf>
    <xf numFmtId="10" fontId="6" fillId="2" borderId="1" xfId="2" applyNumberFormat="1" applyFont="1" applyFill="1" applyBorder="1" applyAlignment="1">
      <alignment horizontal="center" vertical="top" wrapText="1"/>
    </xf>
    <xf numFmtId="10" fontId="6" fillId="2" borderId="1" xfId="2" applyNumberFormat="1" applyFont="1" applyFill="1" applyBorder="1" applyAlignment="1" applyProtection="1">
      <alignment horizontal="center" vertical="top" wrapText="1"/>
      <protection hidden="1"/>
    </xf>
    <xf numFmtId="0" fontId="5" fillId="0" borderId="1" xfId="0" applyFont="1" applyBorder="1" applyAlignment="1" applyProtection="1">
      <alignment horizontal="center" vertical="center" wrapText="1"/>
      <protection hidden="1"/>
    </xf>
    <xf numFmtId="1" fontId="5" fillId="0" borderId="1" xfId="0" applyNumberFormat="1" applyFont="1" applyFill="1" applyBorder="1" applyAlignment="1">
      <alignment horizontal="center" vertical="top" wrapText="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10" fontId="5" fillId="0" borderId="1" xfId="2" applyNumberFormat="1" applyFont="1" applyFill="1" applyBorder="1" applyAlignment="1" applyProtection="1">
      <alignment horizontal="center" vertical="top" wrapText="1"/>
      <protection hidden="1"/>
    </xf>
    <xf numFmtId="0" fontId="5" fillId="0" borderId="1" xfId="0" applyFont="1" applyFill="1" applyBorder="1" applyAlignment="1">
      <alignment horizontal="center" vertical="top" wrapText="1"/>
    </xf>
    <xf numFmtId="0" fontId="6" fillId="2"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0" borderId="2"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5" fillId="0" borderId="1" xfId="0" applyFont="1" applyBorder="1" applyAlignment="1" applyProtection="1">
      <alignment horizontal="justify" vertical="center" wrapText="1"/>
      <protection hidden="1"/>
    </xf>
    <xf numFmtId="0" fontId="6" fillId="5" borderId="3" xfId="0" applyFont="1" applyFill="1" applyBorder="1" applyAlignment="1" applyProtection="1">
      <alignment horizontal="center" vertical="center" wrapText="1"/>
      <protection hidden="1"/>
    </xf>
    <xf numFmtId="0" fontId="6" fillId="5" borderId="4" xfId="0" applyFont="1" applyFill="1" applyBorder="1" applyAlignment="1" applyProtection="1">
      <alignment horizontal="center" vertical="center" wrapText="1"/>
      <protection hidden="1"/>
    </xf>
    <xf numFmtId="0" fontId="6" fillId="5" borderId="5"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wrapText="1"/>
      <protection hidden="1"/>
    </xf>
    <xf numFmtId="0" fontId="5" fillId="0" borderId="1" xfId="0" applyFont="1" applyBorder="1" applyAlignment="1" applyProtection="1">
      <alignment horizontal="center" wrapText="1"/>
      <protection hidden="1"/>
    </xf>
    <xf numFmtId="0" fontId="6" fillId="4"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cellXfs>
  <cellStyles count="4">
    <cellStyle name="Hyperlink" xfId="3" xr:uid="{00000000-000B-0000-0000-000008000000}"/>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145597</xdr:colOff>
      <xdr:row>0</xdr:row>
      <xdr:rowOff>742950</xdr:rowOff>
    </xdr:to>
    <xdr:pic>
      <xdr:nvPicPr>
        <xdr:cNvPr id="1026" name="Imagen 1">
          <a:extLst>
            <a:ext uri="{FF2B5EF4-FFF2-40B4-BE49-F238E27FC236}">
              <a16:creationId xmlns:a16="http://schemas.microsoft.com/office/drawing/2014/main" id="{F7D8ED00-6391-49E1-A44B-1A1ACFD80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artires.gov.co/tabla_archivos/registro-public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1"/>
  <sheetViews>
    <sheetView showGridLines="0" tabSelected="1" zoomScale="115" zoomScaleNormal="115" workbookViewId="0">
      <selection sqref="A1:K1"/>
    </sheetView>
  </sheetViews>
  <sheetFormatPr baseColWidth="10" defaultColWidth="10.85546875" defaultRowHeight="15" x14ac:dyDescent="0.25"/>
  <cols>
    <col min="1" max="1" width="6.28515625" style="1" customWidth="1"/>
    <col min="2" max="2" width="25.5703125" style="1" customWidth="1"/>
    <col min="3" max="3" width="15.42578125" style="1" customWidth="1"/>
    <col min="4" max="4" width="42.140625" style="1" customWidth="1"/>
    <col min="5" max="5" width="15.5703125" style="1" customWidth="1"/>
    <col min="6" max="6" width="19" style="1" customWidth="1"/>
    <col min="7" max="7" width="18.4257812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2" width="20.140625" style="32" customWidth="1"/>
    <col min="23" max="24" width="16.5703125" style="32" customWidth="1"/>
    <col min="25" max="25" width="56.7109375" style="45" customWidth="1"/>
    <col min="26" max="26" width="33.5703125" style="45" customWidth="1"/>
    <col min="27" max="29" width="16.5703125" style="1" customWidth="1"/>
    <col min="30" max="30" width="48.5703125" style="45" customWidth="1"/>
    <col min="31" max="31" width="26.7109375" style="45" customWidth="1"/>
    <col min="32" max="32" width="19.5703125" style="32" customWidth="1"/>
    <col min="33" max="34" width="16.5703125" style="32" customWidth="1"/>
    <col min="35" max="35" width="48.28515625" style="1" customWidth="1"/>
    <col min="36" max="36" width="23.5703125" style="1" customWidth="1"/>
    <col min="37" max="37" width="20.42578125" style="32" customWidth="1"/>
    <col min="38" max="39" width="16.5703125" style="32" customWidth="1"/>
    <col min="40" max="40" width="44.5703125" style="1" customWidth="1"/>
    <col min="41" max="41" width="20.85546875" style="1" customWidth="1"/>
    <col min="42" max="42" width="20.7109375" style="32" customWidth="1"/>
    <col min="43" max="43" width="16.5703125" style="32" customWidth="1"/>
    <col min="44" max="44" width="21.5703125" style="32" customWidth="1"/>
    <col min="45" max="45" width="45.28515625" style="45" customWidth="1"/>
    <col min="46" max="16384" width="10.85546875" style="1"/>
  </cols>
  <sheetData>
    <row r="1" spans="1:45" ht="70.5" customHeight="1" x14ac:dyDescent="0.25">
      <c r="A1" s="134" t="s">
        <v>0</v>
      </c>
      <c r="B1" s="135"/>
      <c r="C1" s="135"/>
      <c r="D1" s="135"/>
      <c r="E1" s="135"/>
      <c r="F1" s="135"/>
      <c r="G1" s="135"/>
      <c r="H1" s="135"/>
      <c r="I1" s="135"/>
      <c r="J1" s="135"/>
      <c r="K1" s="135"/>
      <c r="L1" s="136" t="s">
        <v>1</v>
      </c>
      <c r="M1" s="136"/>
      <c r="N1" s="136"/>
      <c r="O1" s="136"/>
      <c r="P1" s="136"/>
    </row>
    <row r="2" spans="1:45" s="2" customFormat="1" ht="23.45" customHeight="1" x14ac:dyDescent="0.25">
      <c r="A2" s="137" t="s">
        <v>2</v>
      </c>
      <c r="B2" s="138"/>
      <c r="C2" s="138"/>
      <c r="D2" s="138"/>
      <c r="E2" s="138"/>
      <c r="F2" s="138"/>
      <c r="G2" s="138"/>
      <c r="H2" s="138"/>
      <c r="I2" s="138"/>
      <c r="J2" s="138"/>
      <c r="K2" s="138"/>
      <c r="L2" s="138"/>
      <c r="M2" s="138"/>
      <c r="N2" s="138"/>
      <c r="O2" s="138"/>
      <c r="P2" s="138"/>
      <c r="V2" s="33"/>
      <c r="W2" s="33"/>
      <c r="X2" s="33"/>
      <c r="Y2" s="46"/>
      <c r="Z2" s="46"/>
      <c r="AD2" s="46"/>
      <c r="AE2" s="46"/>
      <c r="AF2" s="33"/>
      <c r="AG2" s="33"/>
      <c r="AH2" s="33"/>
      <c r="AK2" s="33"/>
      <c r="AL2" s="33"/>
      <c r="AM2" s="33"/>
      <c r="AP2" s="33"/>
      <c r="AQ2" s="33"/>
      <c r="AR2" s="33"/>
      <c r="AS2" s="46"/>
    </row>
    <row r="4" spans="1:45" ht="29.1" customHeight="1" x14ac:dyDescent="0.25">
      <c r="A4" s="133" t="s">
        <v>3</v>
      </c>
      <c r="B4" s="133"/>
      <c r="C4" s="135" t="s">
        <v>4</v>
      </c>
      <c r="D4" s="135"/>
      <c r="F4" s="133" t="s">
        <v>5</v>
      </c>
      <c r="G4" s="133"/>
      <c r="H4" s="133"/>
      <c r="I4" s="133"/>
      <c r="J4" s="133"/>
      <c r="K4" s="133"/>
    </row>
    <row r="5" spans="1:45" x14ac:dyDescent="0.25">
      <c r="A5" s="133"/>
      <c r="B5" s="133"/>
      <c r="C5" s="135"/>
      <c r="D5" s="135"/>
      <c r="F5" s="3" t="s">
        <v>6</v>
      </c>
      <c r="G5" s="3" t="s">
        <v>7</v>
      </c>
      <c r="H5" s="144" t="s">
        <v>8</v>
      </c>
      <c r="I5" s="144"/>
      <c r="J5" s="144"/>
      <c r="K5" s="144"/>
    </row>
    <row r="6" spans="1:45" ht="30" x14ac:dyDescent="0.25">
      <c r="A6" s="133"/>
      <c r="B6" s="133"/>
      <c r="C6" s="135"/>
      <c r="D6" s="135"/>
      <c r="F6" s="83">
        <v>1</v>
      </c>
      <c r="G6" s="83" t="s">
        <v>9</v>
      </c>
      <c r="H6" s="145" t="s">
        <v>10</v>
      </c>
      <c r="I6" s="145"/>
      <c r="J6" s="145"/>
      <c r="K6" s="145"/>
    </row>
    <row r="7" spans="1:45" ht="194.25" customHeight="1" x14ac:dyDescent="0.25">
      <c r="A7" s="133"/>
      <c r="B7" s="133"/>
      <c r="C7" s="135"/>
      <c r="D7" s="135"/>
      <c r="F7" s="83">
        <v>2</v>
      </c>
      <c r="G7" s="83" t="s">
        <v>11</v>
      </c>
      <c r="H7" s="139" t="s">
        <v>12</v>
      </c>
      <c r="I7" s="139"/>
      <c r="J7" s="139"/>
      <c r="K7" s="139"/>
    </row>
    <row r="8" spans="1:45" ht="72" customHeight="1" x14ac:dyDescent="0.25">
      <c r="A8" s="133"/>
      <c r="B8" s="133"/>
      <c r="C8" s="135"/>
      <c r="D8" s="135"/>
      <c r="F8" s="83">
        <v>3</v>
      </c>
      <c r="G8" s="83" t="s">
        <v>13</v>
      </c>
      <c r="H8" s="139" t="s">
        <v>14</v>
      </c>
      <c r="I8" s="139"/>
      <c r="J8" s="139"/>
      <c r="K8" s="139"/>
    </row>
    <row r="9" spans="1:45" s="75" customFormat="1" ht="88.5" customHeight="1" x14ac:dyDescent="0.25">
      <c r="A9" s="73"/>
      <c r="B9" s="73"/>
      <c r="C9" s="74"/>
      <c r="D9" s="74"/>
      <c r="F9" s="83">
        <v>4</v>
      </c>
      <c r="G9" s="83" t="s">
        <v>15</v>
      </c>
      <c r="H9" s="139" t="s">
        <v>16</v>
      </c>
      <c r="I9" s="139"/>
      <c r="J9" s="139"/>
      <c r="K9" s="139"/>
      <c r="V9" s="76"/>
      <c r="W9" s="76"/>
      <c r="X9" s="76"/>
      <c r="Y9" s="77"/>
      <c r="Z9" s="77"/>
      <c r="AD9" s="77"/>
      <c r="AE9" s="77"/>
      <c r="AF9" s="76"/>
      <c r="AG9" s="76"/>
      <c r="AH9" s="76"/>
      <c r="AK9" s="76"/>
      <c r="AL9" s="76"/>
      <c r="AM9" s="76"/>
      <c r="AP9" s="76"/>
      <c r="AQ9" s="76"/>
      <c r="AR9" s="76"/>
      <c r="AS9" s="77"/>
    </row>
    <row r="10" spans="1:45" s="75" customFormat="1" ht="68.25" customHeight="1" x14ac:dyDescent="0.25">
      <c r="A10" s="73"/>
      <c r="B10" s="73"/>
      <c r="C10" s="74"/>
      <c r="D10" s="74"/>
      <c r="F10" s="83">
        <v>5</v>
      </c>
      <c r="G10" s="83" t="s">
        <v>17</v>
      </c>
      <c r="H10" s="139" t="s">
        <v>18</v>
      </c>
      <c r="I10" s="139"/>
      <c r="J10" s="139"/>
      <c r="K10" s="139"/>
      <c r="V10" s="76"/>
      <c r="W10" s="76"/>
      <c r="X10" s="76"/>
      <c r="Y10" s="77"/>
      <c r="Z10" s="77"/>
      <c r="AD10" s="77"/>
      <c r="AE10" s="77"/>
      <c r="AF10" s="76"/>
      <c r="AG10" s="76"/>
      <c r="AH10" s="76"/>
      <c r="AK10" s="76"/>
      <c r="AL10" s="76"/>
      <c r="AM10" s="76"/>
      <c r="AP10" s="76"/>
      <c r="AQ10" s="76"/>
      <c r="AR10" s="76"/>
      <c r="AS10" s="77"/>
    </row>
    <row r="11" spans="1:45" s="75" customFormat="1" ht="68.25" customHeight="1" x14ac:dyDescent="0.25">
      <c r="A11" s="73"/>
      <c r="B11" s="73"/>
      <c r="C11" s="74"/>
      <c r="D11" s="74"/>
      <c r="F11" s="129">
        <v>6</v>
      </c>
      <c r="G11" s="129" t="s">
        <v>317</v>
      </c>
      <c r="H11" s="139" t="s">
        <v>318</v>
      </c>
      <c r="I11" s="139"/>
      <c r="J11" s="139"/>
      <c r="K11" s="139"/>
      <c r="V11" s="76"/>
      <c r="W11" s="76"/>
      <c r="X11" s="76"/>
      <c r="Y11" s="77"/>
      <c r="Z11" s="77"/>
      <c r="AD11" s="77"/>
      <c r="AE11" s="77"/>
      <c r="AF11" s="76"/>
      <c r="AG11" s="76"/>
      <c r="AH11" s="76"/>
      <c r="AK11" s="76"/>
      <c r="AL11" s="76"/>
      <c r="AM11" s="76"/>
      <c r="AP11" s="76"/>
      <c r="AQ11" s="76"/>
      <c r="AR11" s="76"/>
      <c r="AS11" s="77"/>
    </row>
    <row r="12" spans="1:45" s="75" customFormat="1" ht="119.25" customHeight="1" x14ac:dyDescent="0.25">
      <c r="A12" s="73"/>
      <c r="B12" s="73"/>
      <c r="C12" s="74"/>
      <c r="D12" s="74"/>
      <c r="F12" s="127">
        <v>7</v>
      </c>
      <c r="G12" s="127" t="s">
        <v>321</v>
      </c>
      <c r="H12" s="139" t="s">
        <v>320</v>
      </c>
      <c r="I12" s="139"/>
      <c r="J12" s="139"/>
      <c r="K12" s="139"/>
      <c r="V12" s="76"/>
      <c r="W12" s="76"/>
      <c r="X12" s="76"/>
      <c r="Y12" s="77"/>
      <c r="Z12" s="77"/>
      <c r="AD12" s="77"/>
      <c r="AE12" s="77"/>
      <c r="AF12" s="76"/>
      <c r="AG12" s="76"/>
      <c r="AH12" s="76"/>
      <c r="AK12" s="76"/>
      <c r="AL12" s="76"/>
      <c r="AM12" s="76"/>
      <c r="AP12" s="76"/>
      <c r="AQ12" s="76"/>
      <c r="AR12" s="76"/>
      <c r="AS12" s="77"/>
    </row>
    <row r="14" spans="1:45" ht="14.45" customHeight="1" x14ac:dyDescent="0.25">
      <c r="A14" s="133" t="s">
        <v>19</v>
      </c>
      <c r="B14" s="133"/>
      <c r="C14" s="133" t="s">
        <v>20</v>
      </c>
      <c r="D14" s="133" t="s">
        <v>21</v>
      </c>
      <c r="E14" s="133"/>
      <c r="F14" s="133"/>
      <c r="G14" s="133"/>
      <c r="H14" s="133"/>
      <c r="I14" s="133"/>
      <c r="J14" s="133"/>
      <c r="K14" s="133"/>
      <c r="L14" s="133"/>
      <c r="M14" s="133"/>
      <c r="N14" s="133"/>
      <c r="O14" s="133"/>
      <c r="P14" s="133"/>
      <c r="Q14" s="146" t="s">
        <v>22</v>
      </c>
      <c r="R14" s="146"/>
      <c r="S14" s="146"/>
      <c r="T14" s="146"/>
      <c r="U14" s="146"/>
      <c r="V14" s="143" t="s">
        <v>23</v>
      </c>
      <c r="W14" s="143"/>
      <c r="X14" s="143"/>
      <c r="Y14" s="143"/>
      <c r="Z14" s="143"/>
      <c r="AA14" s="147" t="s">
        <v>23</v>
      </c>
      <c r="AB14" s="147"/>
      <c r="AC14" s="147"/>
      <c r="AD14" s="147"/>
      <c r="AE14" s="147"/>
      <c r="AF14" s="148" t="s">
        <v>23</v>
      </c>
      <c r="AG14" s="148"/>
      <c r="AH14" s="148"/>
      <c r="AI14" s="148"/>
      <c r="AJ14" s="148"/>
      <c r="AK14" s="149" t="s">
        <v>23</v>
      </c>
      <c r="AL14" s="149"/>
      <c r="AM14" s="149"/>
      <c r="AN14" s="149"/>
      <c r="AO14" s="149"/>
      <c r="AP14" s="140" t="s">
        <v>24</v>
      </c>
      <c r="AQ14" s="141"/>
      <c r="AR14" s="141"/>
      <c r="AS14" s="142"/>
    </row>
    <row r="15" spans="1:45" ht="14.45" customHeight="1" x14ac:dyDescent="0.25">
      <c r="A15" s="133"/>
      <c r="B15" s="133"/>
      <c r="C15" s="133"/>
      <c r="D15" s="133"/>
      <c r="E15" s="133"/>
      <c r="F15" s="133"/>
      <c r="G15" s="133"/>
      <c r="H15" s="133"/>
      <c r="I15" s="133"/>
      <c r="J15" s="133"/>
      <c r="K15" s="133"/>
      <c r="L15" s="133"/>
      <c r="M15" s="133"/>
      <c r="N15" s="133"/>
      <c r="O15" s="133"/>
      <c r="P15" s="133"/>
      <c r="Q15" s="146"/>
      <c r="R15" s="146"/>
      <c r="S15" s="146"/>
      <c r="T15" s="146"/>
      <c r="U15" s="146"/>
      <c r="V15" s="143" t="s">
        <v>25</v>
      </c>
      <c r="W15" s="143"/>
      <c r="X15" s="143"/>
      <c r="Y15" s="143"/>
      <c r="Z15" s="143"/>
      <c r="AA15" s="147" t="s">
        <v>26</v>
      </c>
      <c r="AB15" s="147"/>
      <c r="AC15" s="147"/>
      <c r="AD15" s="147"/>
      <c r="AE15" s="147"/>
      <c r="AF15" s="148" t="s">
        <v>27</v>
      </c>
      <c r="AG15" s="148"/>
      <c r="AH15" s="148"/>
      <c r="AI15" s="148"/>
      <c r="AJ15" s="148"/>
      <c r="AK15" s="149" t="s">
        <v>28</v>
      </c>
      <c r="AL15" s="149"/>
      <c r="AM15" s="149"/>
      <c r="AN15" s="149"/>
      <c r="AO15" s="149"/>
      <c r="AP15" s="140" t="s">
        <v>29</v>
      </c>
      <c r="AQ15" s="141"/>
      <c r="AR15" s="141"/>
      <c r="AS15" s="142"/>
    </row>
    <row r="16" spans="1:45" ht="60" x14ac:dyDescent="0.25">
      <c r="A16" s="79" t="s">
        <v>30</v>
      </c>
      <c r="B16" s="79" t="s">
        <v>31</v>
      </c>
      <c r="C16" s="133"/>
      <c r="D16" s="79" t="s">
        <v>32</v>
      </c>
      <c r="E16" s="79" t="s">
        <v>33</v>
      </c>
      <c r="F16" s="79" t="s">
        <v>34</v>
      </c>
      <c r="G16" s="79" t="s">
        <v>35</v>
      </c>
      <c r="H16" s="79" t="s">
        <v>36</v>
      </c>
      <c r="I16" s="79" t="s">
        <v>37</v>
      </c>
      <c r="J16" s="79" t="s">
        <v>38</v>
      </c>
      <c r="K16" s="79" t="s">
        <v>39</v>
      </c>
      <c r="L16" s="79" t="s">
        <v>40</v>
      </c>
      <c r="M16" s="79" t="s">
        <v>41</v>
      </c>
      <c r="N16" s="79" t="s">
        <v>42</v>
      </c>
      <c r="O16" s="79" t="s">
        <v>43</v>
      </c>
      <c r="P16" s="79" t="s">
        <v>44</v>
      </c>
      <c r="Q16" s="80" t="s">
        <v>45</v>
      </c>
      <c r="R16" s="80" t="s">
        <v>46</v>
      </c>
      <c r="S16" s="80" t="s">
        <v>47</v>
      </c>
      <c r="T16" s="80" t="s">
        <v>48</v>
      </c>
      <c r="U16" s="80" t="s">
        <v>49</v>
      </c>
      <c r="V16" s="78" t="s">
        <v>50</v>
      </c>
      <c r="W16" s="78" t="s">
        <v>51</v>
      </c>
      <c r="X16" s="78" t="s">
        <v>52</v>
      </c>
      <c r="Y16" s="78" t="s">
        <v>53</v>
      </c>
      <c r="Z16" s="78" t="s">
        <v>54</v>
      </c>
      <c r="AA16" s="84" t="s">
        <v>50</v>
      </c>
      <c r="AB16" s="84" t="s">
        <v>51</v>
      </c>
      <c r="AC16" s="84" t="s">
        <v>52</v>
      </c>
      <c r="AD16" s="84" t="s">
        <v>53</v>
      </c>
      <c r="AE16" s="84" t="s">
        <v>54</v>
      </c>
      <c r="AF16" s="81" t="s">
        <v>50</v>
      </c>
      <c r="AG16" s="81" t="s">
        <v>51</v>
      </c>
      <c r="AH16" s="81" t="s">
        <v>52</v>
      </c>
      <c r="AI16" s="81" t="s">
        <v>53</v>
      </c>
      <c r="AJ16" s="81" t="s">
        <v>54</v>
      </c>
      <c r="AK16" s="95" t="s">
        <v>50</v>
      </c>
      <c r="AL16" s="95" t="s">
        <v>51</v>
      </c>
      <c r="AM16" s="95" t="s">
        <v>52</v>
      </c>
      <c r="AN16" s="82" t="s">
        <v>53</v>
      </c>
      <c r="AO16" s="82" t="s">
        <v>54</v>
      </c>
      <c r="AP16" s="26" t="s">
        <v>50</v>
      </c>
      <c r="AQ16" s="26" t="s">
        <v>51</v>
      </c>
      <c r="AR16" s="26" t="s">
        <v>52</v>
      </c>
      <c r="AS16" s="71" t="s">
        <v>55</v>
      </c>
    </row>
    <row r="17" spans="1:45" s="27" customFormat="1" ht="225" x14ac:dyDescent="0.25">
      <c r="A17" s="114">
        <v>4</v>
      </c>
      <c r="B17" s="114" t="s">
        <v>56</v>
      </c>
      <c r="C17" s="114" t="s">
        <v>57</v>
      </c>
      <c r="D17" s="114" t="s">
        <v>290</v>
      </c>
      <c r="E17" s="4">
        <f t="shared" ref="E17:E32" si="0">+((1/17)*80%)/100%</f>
        <v>4.7058823529411764E-2</v>
      </c>
      <c r="F17" s="114" t="s">
        <v>58</v>
      </c>
      <c r="G17" s="114" t="s">
        <v>59</v>
      </c>
      <c r="H17" s="114" t="s">
        <v>60</v>
      </c>
      <c r="I17" s="5">
        <v>6.6000000000000003E-2</v>
      </c>
      <c r="J17" s="114" t="s">
        <v>61</v>
      </c>
      <c r="K17" s="114" t="s">
        <v>62</v>
      </c>
      <c r="L17" s="6">
        <v>0</v>
      </c>
      <c r="M17" s="6">
        <v>0.02</v>
      </c>
      <c r="N17" s="6">
        <v>0.06</v>
      </c>
      <c r="O17" s="6">
        <v>0.1</v>
      </c>
      <c r="P17" s="6">
        <v>0.1</v>
      </c>
      <c r="Q17" s="114" t="s">
        <v>63</v>
      </c>
      <c r="R17" s="114" t="s">
        <v>64</v>
      </c>
      <c r="S17" s="114" t="s">
        <v>65</v>
      </c>
      <c r="T17" s="114" t="s">
        <v>66</v>
      </c>
      <c r="U17" s="114" t="s">
        <v>67</v>
      </c>
      <c r="V17" s="30" t="s">
        <v>68</v>
      </c>
      <c r="W17" s="30" t="s">
        <v>68</v>
      </c>
      <c r="X17" s="30" t="s">
        <v>68</v>
      </c>
      <c r="Y17" s="31" t="s">
        <v>69</v>
      </c>
      <c r="Z17" s="31" t="s">
        <v>68</v>
      </c>
      <c r="AA17" s="24">
        <f>M17</f>
        <v>0.02</v>
      </c>
      <c r="AB17" s="62">
        <v>2.4E-2</v>
      </c>
      <c r="AC17" s="54">
        <f>IF(AB17/AA17&gt;100%,100%,AB17/AA17)</f>
        <v>1</v>
      </c>
      <c r="AD17" s="116" t="s">
        <v>70</v>
      </c>
      <c r="AE17" s="116" t="s">
        <v>71</v>
      </c>
      <c r="AF17" s="72">
        <v>2.4E-2</v>
      </c>
      <c r="AG17" s="87">
        <v>2.4E-2</v>
      </c>
      <c r="AH17" s="54">
        <f>IF(AG17/AF17&gt;100%,100%,AG17/AF17)</f>
        <v>1</v>
      </c>
      <c r="AI17" s="116" t="s">
        <v>72</v>
      </c>
      <c r="AJ17" s="114" t="s">
        <v>73</v>
      </c>
      <c r="AK17" s="44">
        <v>0.1</v>
      </c>
      <c r="AL17" s="112">
        <v>5.0599999999999999E-2</v>
      </c>
      <c r="AM17" s="54">
        <f>IF(AL17/AK17&gt;100%,100%,AL17/AK17)</f>
        <v>0.50600000000000001</v>
      </c>
      <c r="AN17" s="114" t="s">
        <v>319</v>
      </c>
      <c r="AO17" s="114" t="s">
        <v>73</v>
      </c>
      <c r="AP17" s="30">
        <f>P17</f>
        <v>0.1</v>
      </c>
      <c r="AQ17" s="112">
        <v>5.0599999999999999E-2</v>
      </c>
      <c r="AR17" s="54">
        <f>IF(AQ17/AP17&gt;100%,100%,AQ17/AP17)</f>
        <v>0.50600000000000001</v>
      </c>
      <c r="AS17" s="130" t="s">
        <v>319</v>
      </c>
    </row>
    <row r="18" spans="1:45" s="27" customFormat="1" ht="105" x14ac:dyDescent="0.25">
      <c r="A18" s="114">
        <v>4</v>
      </c>
      <c r="B18" s="114" t="s">
        <v>56</v>
      </c>
      <c r="C18" s="114" t="s">
        <v>57</v>
      </c>
      <c r="D18" s="114" t="s">
        <v>291</v>
      </c>
      <c r="E18" s="4">
        <f t="shared" si="0"/>
        <v>4.7058823529411764E-2</v>
      </c>
      <c r="F18" s="114" t="s">
        <v>58</v>
      </c>
      <c r="G18" s="114" t="s">
        <v>74</v>
      </c>
      <c r="H18" s="114" t="s">
        <v>75</v>
      </c>
      <c r="I18" s="114" t="s">
        <v>76</v>
      </c>
      <c r="J18" s="114" t="s">
        <v>77</v>
      </c>
      <c r="K18" s="114" t="s">
        <v>62</v>
      </c>
      <c r="L18" s="6">
        <v>0</v>
      </c>
      <c r="M18" s="6">
        <v>0</v>
      </c>
      <c r="N18" s="6">
        <v>0</v>
      </c>
      <c r="O18" s="6">
        <v>0.15</v>
      </c>
      <c r="P18" s="6">
        <v>0.15</v>
      </c>
      <c r="Q18" s="114" t="s">
        <v>63</v>
      </c>
      <c r="R18" s="114" t="s">
        <v>78</v>
      </c>
      <c r="S18" s="114" t="s">
        <v>79</v>
      </c>
      <c r="T18" s="114" t="s">
        <v>66</v>
      </c>
      <c r="U18" s="114" t="s">
        <v>80</v>
      </c>
      <c r="V18" s="30" t="s">
        <v>68</v>
      </c>
      <c r="W18" s="30" t="s">
        <v>68</v>
      </c>
      <c r="X18" s="30" t="s">
        <v>68</v>
      </c>
      <c r="Y18" s="31" t="s">
        <v>69</v>
      </c>
      <c r="Z18" s="31" t="s">
        <v>68</v>
      </c>
      <c r="AA18" s="30" t="s">
        <v>68</v>
      </c>
      <c r="AB18" s="30" t="s">
        <v>68</v>
      </c>
      <c r="AC18" s="30" t="s">
        <v>68</v>
      </c>
      <c r="AD18" s="31" t="s">
        <v>69</v>
      </c>
      <c r="AE18" s="30" t="s">
        <v>68</v>
      </c>
      <c r="AF18" s="30" t="s">
        <v>68</v>
      </c>
      <c r="AG18" s="30" t="s">
        <v>68</v>
      </c>
      <c r="AH18" s="30" t="s">
        <v>68</v>
      </c>
      <c r="AI18" s="31" t="s">
        <v>81</v>
      </c>
      <c r="AJ18" s="114" t="s">
        <v>73</v>
      </c>
      <c r="AK18" s="30">
        <f>O18</f>
        <v>0.15</v>
      </c>
      <c r="AL18" s="88">
        <v>0</v>
      </c>
      <c r="AM18" s="54">
        <f t="shared" ref="AM18:AM39" si="1">IF(AL18/AK18&gt;100%,100%,AL18/AK18)</f>
        <v>0</v>
      </c>
      <c r="AN18" s="114" t="s">
        <v>267</v>
      </c>
      <c r="AO18" s="114" t="s">
        <v>73</v>
      </c>
      <c r="AP18" s="30">
        <f t="shared" ref="AP18:AP26" si="2">P18</f>
        <v>0.15</v>
      </c>
      <c r="AQ18" s="30">
        <v>0</v>
      </c>
      <c r="AR18" s="54">
        <f t="shared" ref="AR18:AR33" si="3">IF(AQ18/AP18&gt;100%,100%,AQ18/AP18)</f>
        <v>0</v>
      </c>
      <c r="AS18" s="114" t="s">
        <v>267</v>
      </c>
    </row>
    <row r="19" spans="1:45" s="105" customFormat="1" ht="75.75" customHeight="1" x14ac:dyDescent="0.25">
      <c r="A19" s="96">
        <v>4</v>
      </c>
      <c r="B19" s="96" t="s">
        <v>56</v>
      </c>
      <c r="C19" s="96" t="s">
        <v>57</v>
      </c>
      <c r="D19" s="96" t="s">
        <v>292</v>
      </c>
      <c r="E19" s="97">
        <f t="shared" si="0"/>
        <v>4.7058823529411764E-2</v>
      </c>
      <c r="F19" s="96" t="s">
        <v>82</v>
      </c>
      <c r="G19" s="96" t="s">
        <v>83</v>
      </c>
      <c r="H19" s="96" t="s">
        <v>84</v>
      </c>
      <c r="I19" s="96" t="s">
        <v>76</v>
      </c>
      <c r="J19" s="96" t="s">
        <v>61</v>
      </c>
      <c r="K19" s="96" t="s">
        <v>62</v>
      </c>
      <c r="L19" s="98">
        <v>0.05</v>
      </c>
      <c r="M19" s="98">
        <v>0.4</v>
      </c>
      <c r="N19" s="98">
        <v>0.8</v>
      </c>
      <c r="O19" s="98">
        <v>1</v>
      </c>
      <c r="P19" s="98">
        <v>1</v>
      </c>
      <c r="Q19" s="96" t="s">
        <v>63</v>
      </c>
      <c r="R19" s="96" t="s">
        <v>85</v>
      </c>
      <c r="S19" s="96" t="s">
        <v>86</v>
      </c>
      <c r="T19" s="96" t="s">
        <v>66</v>
      </c>
      <c r="U19" s="96" t="s">
        <v>87</v>
      </c>
      <c r="V19" s="99">
        <f t="shared" ref="V19:V33" si="4">L19</f>
        <v>0.05</v>
      </c>
      <c r="W19" s="100">
        <v>0</v>
      </c>
      <c r="X19" s="100">
        <v>0</v>
      </c>
      <c r="Y19" s="101" t="s">
        <v>88</v>
      </c>
      <c r="Z19" s="101" t="s">
        <v>89</v>
      </c>
      <c r="AA19" s="102">
        <f t="shared" ref="AA19:AB39" si="5">M19</f>
        <v>0.4</v>
      </c>
      <c r="AB19" s="103">
        <v>3.1300000000000001E-2</v>
      </c>
      <c r="AC19" s="94">
        <f t="shared" ref="AC19:AC38" si="6">IF(AB19/AA19&gt;100%,100%,AB19/AA19)</f>
        <v>7.825E-2</v>
      </c>
      <c r="AD19" s="117" t="s">
        <v>90</v>
      </c>
      <c r="AE19" s="117" t="s">
        <v>91</v>
      </c>
      <c r="AF19" s="99">
        <f t="shared" ref="AF19:AF37" si="7">N19</f>
        <v>0.8</v>
      </c>
      <c r="AG19" s="104">
        <v>0.78129999999999999</v>
      </c>
      <c r="AH19" s="94">
        <f>IF(AG19/AF19&gt;100%,100%,AG19/AF19)</f>
        <v>0.97662499999999997</v>
      </c>
      <c r="AI19" s="117" t="s">
        <v>92</v>
      </c>
      <c r="AJ19" s="96" t="s">
        <v>73</v>
      </c>
      <c r="AK19" s="30">
        <f t="shared" ref="AK19:AK37" si="8">O19</f>
        <v>1</v>
      </c>
      <c r="AL19" s="88">
        <v>1</v>
      </c>
      <c r="AM19" s="54">
        <f t="shared" si="1"/>
        <v>1</v>
      </c>
      <c r="AN19" s="114" t="s">
        <v>268</v>
      </c>
      <c r="AO19" s="114" t="s">
        <v>73</v>
      </c>
      <c r="AP19" s="30">
        <f t="shared" si="2"/>
        <v>1</v>
      </c>
      <c r="AQ19" s="30">
        <v>1</v>
      </c>
      <c r="AR19" s="54">
        <f t="shared" si="3"/>
        <v>1</v>
      </c>
      <c r="AS19" s="114" t="s">
        <v>268</v>
      </c>
    </row>
    <row r="20" spans="1:45" s="105" customFormat="1" ht="89.25" customHeight="1" x14ac:dyDescent="0.25">
      <c r="A20" s="96">
        <v>4</v>
      </c>
      <c r="B20" s="96" t="s">
        <v>56</v>
      </c>
      <c r="C20" s="96" t="s">
        <v>93</v>
      </c>
      <c r="D20" s="96" t="s">
        <v>293</v>
      </c>
      <c r="E20" s="97">
        <f t="shared" si="0"/>
        <v>4.7058823529411764E-2</v>
      </c>
      <c r="F20" s="96" t="s">
        <v>58</v>
      </c>
      <c r="G20" s="96" t="s">
        <v>94</v>
      </c>
      <c r="H20" s="96" t="s">
        <v>95</v>
      </c>
      <c r="I20" s="98">
        <v>0.5</v>
      </c>
      <c r="J20" s="96" t="s">
        <v>61</v>
      </c>
      <c r="K20" s="96" t="s">
        <v>62</v>
      </c>
      <c r="L20" s="98">
        <v>0.15</v>
      </c>
      <c r="M20" s="98">
        <v>0.3</v>
      </c>
      <c r="N20" s="106">
        <v>0.45</v>
      </c>
      <c r="O20" s="106">
        <v>0.6</v>
      </c>
      <c r="P20" s="106">
        <v>0.6</v>
      </c>
      <c r="Q20" s="96" t="s">
        <v>96</v>
      </c>
      <c r="R20" s="96" t="s">
        <v>97</v>
      </c>
      <c r="S20" s="96" t="s">
        <v>98</v>
      </c>
      <c r="T20" s="96" t="s">
        <v>66</v>
      </c>
      <c r="U20" s="96" t="s">
        <v>99</v>
      </c>
      <c r="V20" s="99">
        <f t="shared" si="4"/>
        <v>0.15</v>
      </c>
      <c r="W20" s="107" t="s">
        <v>100</v>
      </c>
      <c r="X20" s="108">
        <v>1</v>
      </c>
      <c r="Y20" s="101" t="s">
        <v>101</v>
      </c>
      <c r="Z20" s="101" t="s">
        <v>102</v>
      </c>
      <c r="AA20" s="102">
        <f t="shared" si="5"/>
        <v>0.3</v>
      </c>
      <c r="AB20" s="109">
        <v>0.4425</v>
      </c>
      <c r="AC20" s="94">
        <f t="shared" si="6"/>
        <v>1</v>
      </c>
      <c r="AD20" s="110" t="s">
        <v>103</v>
      </c>
      <c r="AE20" s="117" t="s">
        <v>91</v>
      </c>
      <c r="AF20" s="99">
        <f t="shared" si="7"/>
        <v>0.45</v>
      </c>
      <c r="AG20" s="111">
        <v>0.8548</v>
      </c>
      <c r="AH20" s="94">
        <f t="shared" ref="AH20:AH33" si="9">IF(AG20/AF20&gt;100%,100%,AG20/AF20)</f>
        <v>1</v>
      </c>
      <c r="AI20" s="117" t="s">
        <v>104</v>
      </c>
      <c r="AJ20" s="96" t="s">
        <v>73</v>
      </c>
      <c r="AK20" s="99">
        <f t="shared" si="8"/>
        <v>0.6</v>
      </c>
      <c r="AL20" s="111">
        <v>0.87709999999999999</v>
      </c>
      <c r="AM20" s="54">
        <f t="shared" si="1"/>
        <v>1</v>
      </c>
      <c r="AN20" s="96" t="s">
        <v>269</v>
      </c>
      <c r="AO20" s="114" t="s">
        <v>73</v>
      </c>
      <c r="AP20" s="30">
        <f t="shared" si="2"/>
        <v>0.6</v>
      </c>
      <c r="AQ20" s="111">
        <v>0.87709999999999999</v>
      </c>
      <c r="AR20" s="54">
        <f t="shared" si="3"/>
        <v>1</v>
      </c>
      <c r="AS20" s="114" t="s">
        <v>269</v>
      </c>
    </row>
    <row r="21" spans="1:45" s="105" customFormat="1" ht="91.5" customHeight="1" x14ac:dyDescent="0.25">
      <c r="A21" s="96">
        <v>4</v>
      </c>
      <c r="B21" s="96" t="s">
        <v>56</v>
      </c>
      <c r="C21" s="96" t="s">
        <v>93</v>
      </c>
      <c r="D21" s="96" t="s">
        <v>294</v>
      </c>
      <c r="E21" s="97">
        <f t="shared" si="0"/>
        <v>4.7058823529411764E-2</v>
      </c>
      <c r="F21" s="96" t="s">
        <v>58</v>
      </c>
      <c r="G21" s="96" t="s">
        <v>105</v>
      </c>
      <c r="H21" s="96" t="s">
        <v>106</v>
      </c>
      <c r="I21" s="98">
        <v>0.6</v>
      </c>
      <c r="J21" s="96" t="s">
        <v>61</v>
      </c>
      <c r="K21" s="96" t="s">
        <v>62</v>
      </c>
      <c r="L21" s="98">
        <v>0.15</v>
      </c>
      <c r="M21" s="98">
        <v>0.3</v>
      </c>
      <c r="N21" s="106">
        <v>0.45</v>
      </c>
      <c r="O21" s="106">
        <v>0.6</v>
      </c>
      <c r="P21" s="106">
        <v>0.6</v>
      </c>
      <c r="Q21" s="96" t="s">
        <v>96</v>
      </c>
      <c r="R21" s="96" t="s">
        <v>97</v>
      </c>
      <c r="S21" s="96" t="s">
        <v>98</v>
      </c>
      <c r="T21" s="96" t="s">
        <v>66</v>
      </c>
      <c r="U21" s="96" t="s">
        <v>99</v>
      </c>
      <c r="V21" s="99">
        <f t="shared" si="4"/>
        <v>0.15</v>
      </c>
      <c r="W21" s="107" t="s">
        <v>107</v>
      </c>
      <c r="X21" s="108">
        <v>1</v>
      </c>
      <c r="Y21" s="101" t="s">
        <v>108</v>
      </c>
      <c r="Z21" s="101" t="s">
        <v>102</v>
      </c>
      <c r="AA21" s="102">
        <f t="shared" si="5"/>
        <v>0.3</v>
      </c>
      <c r="AB21" s="103">
        <v>0.2016</v>
      </c>
      <c r="AC21" s="94">
        <f t="shared" si="6"/>
        <v>0.67200000000000004</v>
      </c>
      <c r="AD21" s="110" t="s">
        <v>109</v>
      </c>
      <c r="AE21" s="117" t="s">
        <v>91</v>
      </c>
      <c r="AF21" s="99">
        <f t="shared" si="7"/>
        <v>0.45</v>
      </c>
      <c r="AG21" s="111">
        <v>0.25209999999999999</v>
      </c>
      <c r="AH21" s="94">
        <f t="shared" si="9"/>
        <v>0.56022222222222218</v>
      </c>
      <c r="AI21" s="96" t="s">
        <v>110</v>
      </c>
      <c r="AJ21" s="96" t="s">
        <v>73</v>
      </c>
      <c r="AK21" s="99">
        <f t="shared" si="8"/>
        <v>0.6</v>
      </c>
      <c r="AL21" s="111">
        <v>0.25969999999999999</v>
      </c>
      <c r="AM21" s="54">
        <f t="shared" si="1"/>
        <v>0.43283333333333335</v>
      </c>
      <c r="AN21" s="96" t="s">
        <v>270</v>
      </c>
      <c r="AO21" s="114" t="s">
        <v>73</v>
      </c>
      <c r="AP21" s="30">
        <f t="shared" si="2"/>
        <v>0.6</v>
      </c>
      <c r="AQ21" s="111">
        <v>0.25969999999999999</v>
      </c>
      <c r="AR21" s="54">
        <f t="shared" si="3"/>
        <v>0.43283333333333335</v>
      </c>
      <c r="AS21" s="96" t="s">
        <v>270</v>
      </c>
    </row>
    <row r="22" spans="1:45" s="105" customFormat="1" ht="91.5" customHeight="1" x14ac:dyDescent="0.25">
      <c r="A22" s="96">
        <v>4</v>
      </c>
      <c r="B22" s="96" t="s">
        <v>56</v>
      </c>
      <c r="C22" s="96" t="s">
        <v>93</v>
      </c>
      <c r="D22" s="96" t="s">
        <v>295</v>
      </c>
      <c r="E22" s="97">
        <f t="shared" si="0"/>
        <v>4.7058823529411764E-2</v>
      </c>
      <c r="F22" s="96" t="s">
        <v>82</v>
      </c>
      <c r="G22" s="96" t="s">
        <v>111</v>
      </c>
      <c r="H22" s="96" t="s">
        <v>112</v>
      </c>
      <c r="I22" s="96"/>
      <c r="J22" s="96" t="s">
        <v>61</v>
      </c>
      <c r="K22" s="96" t="s">
        <v>62</v>
      </c>
      <c r="L22" s="98">
        <v>0.1</v>
      </c>
      <c r="M22" s="98">
        <v>0.25</v>
      </c>
      <c r="N22" s="98">
        <v>0.65</v>
      </c>
      <c r="O22" s="98">
        <v>0.95</v>
      </c>
      <c r="P22" s="98">
        <v>0.95</v>
      </c>
      <c r="Q22" s="96" t="s">
        <v>96</v>
      </c>
      <c r="R22" s="96" t="s">
        <v>97</v>
      </c>
      <c r="S22" s="96" t="s">
        <v>98</v>
      </c>
      <c r="T22" s="96" t="s">
        <v>66</v>
      </c>
      <c r="U22" s="96" t="s">
        <v>113</v>
      </c>
      <c r="V22" s="99">
        <f t="shared" si="4"/>
        <v>0.1</v>
      </c>
      <c r="W22" s="100">
        <v>0.26</v>
      </c>
      <c r="X22" s="108">
        <v>1</v>
      </c>
      <c r="Y22" s="101" t="s">
        <v>114</v>
      </c>
      <c r="Z22" s="101" t="s">
        <v>115</v>
      </c>
      <c r="AA22" s="102">
        <f t="shared" si="5"/>
        <v>0.25</v>
      </c>
      <c r="AB22" s="103">
        <v>0.30220000000000002</v>
      </c>
      <c r="AC22" s="94">
        <f t="shared" si="6"/>
        <v>1</v>
      </c>
      <c r="AD22" s="110" t="s">
        <v>116</v>
      </c>
      <c r="AE22" s="117" t="s">
        <v>91</v>
      </c>
      <c r="AF22" s="99">
        <f t="shared" si="7"/>
        <v>0.65</v>
      </c>
      <c r="AG22" s="111">
        <v>0.79169999999999996</v>
      </c>
      <c r="AH22" s="94">
        <f t="shared" si="9"/>
        <v>1</v>
      </c>
      <c r="AI22" s="96" t="s">
        <v>117</v>
      </c>
      <c r="AJ22" s="96" t="s">
        <v>73</v>
      </c>
      <c r="AK22" s="99">
        <f t="shared" si="8"/>
        <v>0.95</v>
      </c>
      <c r="AL22" s="111">
        <v>0.93149999999999999</v>
      </c>
      <c r="AM22" s="54">
        <f t="shared" si="1"/>
        <v>0.98052631578947369</v>
      </c>
      <c r="AN22" s="96" t="s">
        <v>271</v>
      </c>
      <c r="AO22" s="114" t="s">
        <v>73</v>
      </c>
      <c r="AP22" s="30">
        <f t="shared" si="2"/>
        <v>0.95</v>
      </c>
      <c r="AQ22" s="111">
        <v>0.93149999999999999</v>
      </c>
      <c r="AR22" s="54">
        <f t="shared" si="3"/>
        <v>0.98052631578947369</v>
      </c>
      <c r="AS22" s="96" t="s">
        <v>271</v>
      </c>
    </row>
    <row r="23" spans="1:45" s="105" customFormat="1" ht="75.75" customHeight="1" x14ac:dyDescent="0.25">
      <c r="A23" s="96">
        <v>4</v>
      </c>
      <c r="B23" s="96" t="s">
        <v>56</v>
      </c>
      <c r="C23" s="96" t="s">
        <v>93</v>
      </c>
      <c r="D23" s="96" t="s">
        <v>296</v>
      </c>
      <c r="E23" s="97">
        <f t="shared" si="0"/>
        <v>4.7058823529411764E-2</v>
      </c>
      <c r="F23" s="96" t="s">
        <v>58</v>
      </c>
      <c r="G23" s="96" t="s">
        <v>118</v>
      </c>
      <c r="H23" s="96" t="s">
        <v>119</v>
      </c>
      <c r="I23" s="96"/>
      <c r="J23" s="96" t="s">
        <v>61</v>
      </c>
      <c r="K23" s="96" t="s">
        <v>62</v>
      </c>
      <c r="L23" s="98">
        <v>0.02</v>
      </c>
      <c r="M23" s="98">
        <v>0.1</v>
      </c>
      <c r="N23" s="98">
        <v>0.2</v>
      </c>
      <c r="O23" s="98">
        <v>0.4</v>
      </c>
      <c r="P23" s="98">
        <v>0.4</v>
      </c>
      <c r="Q23" s="96" t="s">
        <v>96</v>
      </c>
      <c r="R23" s="96" t="s">
        <v>97</v>
      </c>
      <c r="S23" s="96" t="s">
        <v>98</v>
      </c>
      <c r="T23" s="96" t="s">
        <v>66</v>
      </c>
      <c r="U23" s="96" t="s">
        <v>113</v>
      </c>
      <c r="V23" s="99">
        <f t="shared" si="4"/>
        <v>0.02</v>
      </c>
      <c r="W23" s="100">
        <v>0.08</v>
      </c>
      <c r="X23" s="108">
        <v>1</v>
      </c>
      <c r="Y23" s="101" t="s">
        <v>120</v>
      </c>
      <c r="Z23" s="101" t="s">
        <v>115</v>
      </c>
      <c r="AA23" s="102">
        <f t="shared" si="5"/>
        <v>0.1</v>
      </c>
      <c r="AB23" s="103">
        <v>0.19120000000000001</v>
      </c>
      <c r="AC23" s="94">
        <f t="shared" si="6"/>
        <v>1</v>
      </c>
      <c r="AD23" s="110" t="s">
        <v>121</v>
      </c>
      <c r="AE23" s="117" t="s">
        <v>91</v>
      </c>
      <c r="AF23" s="99">
        <f t="shared" si="7"/>
        <v>0.2</v>
      </c>
      <c r="AG23" s="111">
        <v>0.627</v>
      </c>
      <c r="AH23" s="94">
        <f t="shared" si="9"/>
        <v>1</v>
      </c>
      <c r="AI23" s="96" t="s">
        <v>122</v>
      </c>
      <c r="AJ23" s="96" t="s">
        <v>73</v>
      </c>
      <c r="AK23" s="99">
        <f t="shared" si="8"/>
        <v>0.4</v>
      </c>
      <c r="AL23" s="111">
        <v>0.70369999999999999</v>
      </c>
      <c r="AM23" s="54">
        <f t="shared" si="1"/>
        <v>1</v>
      </c>
      <c r="AN23" s="96" t="s">
        <v>272</v>
      </c>
      <c r="AO23" s="114" t="s">
        <v>73</v>
      </c>
      <c r="AP23" s="30">
        <f t="shared" si="2"/>
        <v>0.4</v>
      </c>
      <c r="AQ23" s="111">
        <v>0.70369999999999999</v>
      </c>
      <c r="AR23" s="54">
        <f t="shared" si="3"/>
        <v>1</v>
      </c>
      <c r="AS23" s="96" t="s">
        <v>272</v>
      </c>
    </row>
    <row r="24" spans="1:45" s="27" customFormat="1" ht="143.25" customHeight="1" x14ac:dyDescent="0.25">
      <c r="A24" s="114">
        <v>4</v>
      </c>
      <c r="B24" s="114" t="s">
        <v>56</v>
      </c>
      <c r="C24" s="114" t="s">
        <v>93</v>
      </c>
      <c r="D24" s="114" t="s">
        <v>297</v>
      </c>
      <c r="E24" s="4">
        <f t="shared" si="0"/>
        <v>4.7058823529411764E-2</v>
      </c>
      <c r="F24" s="114" t="s">
        <v>82</v>
      </c>
      <c r="G24" s="114" t="s">
        <v>123</v>
      </c>
      <c r="H24" s="114" t="s">
        <v>124</v>
      </c>
      <c r="I24" s="114"/>
      <c r="J24" s="114" t="s">
        <v>77</v>
      </c>
      <c r="K24" s="114" t="s">
        <v>62</v>
      </c>
      <c r="L24" s="6">
        <v>0.95</v>
      </c>
      <c r="M24" s="6">
        <v>0.95</v>
      </c>
      <c r="N24" s="6">
        <v>0.95</v>
      </c>
      <c r="O24" s="6">
        <v>0.95</v>
      </c>
      <c r="P24" s="6">
        <v>0.95</v>
      </c>
      <c r="Q24" s="114" t="s">
        <v>96</v>
      </c>
      <c r="R24" s="114" t="s">
        <v>97</v>
      </c>
      <c r="S24" s="114" t="s">
        <v>125</v>
      </c>
      <c r="T24" s="114" t="s">
        <v>66</v>
      </c>
      <c r="U24" s="7" t="s">
        <v>126</v>
      </c>
      <c r="V24" s="30">
        <f t="shared" si="4"/>
        <v>0.95</v>
      </c>
      <c r="W24" s="63">
        <v>0.14599999999999999</v>
      </c>
      <c r="X24" s="53">
        <v>0.15359999999999999</v>
      </c>
      <c r="Y24" s="47" t="s">
        <v>127</v>
      </c>
      <c r="Z24" s="47" t="s">
        <v>128</v>
      </c>
      <c r="AA24" s="24">
        <f t="shared" si="5"/>
        <v>0.95</v>
      </c>
      <c r="AB24" s="60">
        <v>0.76</v>
      </c>
      <c r="AC24" s="54">
        <f t="shared" si="6"/>
        <v>0.8</v>
      </c>
      <c r="AD24" s="51" t="s">
        <v>129</v>
      </c>
      <c r="AE24" s="116" t="s">
        <v>91</v>
      </c>
      <c r="AF24" s="30">
        <f t="shared" si="7"/>
        <v>0.95</v>
      </c>
      <c r="AG24" s="44">
        <v>0.88970000000000005</v>
      </c>
      <c r="AH24" s="54">
        <f t="shared" si="9"/>
        <v>0.93652631578947376</v>
      </c>
      <c r="AI24" s="114" t="s">
        <v>130</v>
      </c>
      <c r="AJ24" s="114" t="s">
        <v>73</v>
      </c>
      <c r="AK24" s="99">
        <f t="shared" si="8"/>
        <v>0.95</v>
      </c>
      <c r="AL24" s="104">
        <v>0.87819999999999998</v>
      </c>
      <c r="AM24" s="94">
        <f t="shared" si="1"/>
        <v>0.92442105263157892</v>
      </c>
      <c r="AN24" s="96" t="s">
        <v>313</v>
      </c>
      <c r="AO24" s="96" t="s">
        <v>73</v>
      </c>
      <c r="AP24" s="99">
        <f t="shared" si="2"/>
        <v>0.95</v>
      </c>
      <c r="AQ24" s="131">
        <f>(W24+AB24+AG24+AL24)/4</f>
        <v>0.66847500000000004</v>
      </c>
      <c r="AR24" s="94">
        <f t="shared" si="3"/>
        <v>0.70365789473684215</v>
      </c>
      <c r="AS24" s="110" t="s">
        <v>314</v>
      </c>
    </row>
    <row r="25" spans="1:45" s="27" customFormat="1" ht="198" customHeight="1" x14ac:dyDescent="0.25">
      <c r="A25" s="114">
        <v>4</v>
      </c>
      <c r="B25" s="114" t="s">
        <v>56</v>
      </c>
      <c r="C25" s="114" t="s">
        <v>93</v>
      </c>
      <c r="D25" s="114" t="s">
        <v>298</v>
      </c>
      <c r="E25" s="4">
        <f t="shared" si="0"/>
        <v>4.7058823529411764E-2</v>
      </c>
      <c r="F25" s="114" t="s">
        <v>58</v>
      </c>
      <c r="G25" s="114" t="s">
        <v>131</v>
      </c>
      <c r="H25" s="114" t="s">
        <v>132</v>
      </c>
      <c r="I25" s="114"/>
      <c r="J25" s="114" t="s">
        <v>77</v>
      </c>
      <c r="K25" s="114" t="s">
        <v>62</v>
      </c>
      <c r="L25" s="6">
        <v>1</v>
      </c>
      <c r="M25" s="6">
        <v>1</v>
      </c>
      <c r="N25" s="6">
        <v>1</v>
      </c>
      <c r="O25" s="6">
        <v>1</v>
      </c>
      <c r="P25" s="6">
        <v>1</v>
      </c>
      <c r="Q25" s="114" t="s">
        <v>96</v>
      </c>
      <c r="R25" s="7" t="s">
        <v>97</v>
      </c>
      <c r="S25" s="7" t="s">
        <v>133</v>
      </c>
      <c r="T25" s="7" t="s">
        <v>66</v>
      </c>
      <c r="U25" s="7" t="s">
        <v>134</v>
      </c>
      <c r="V25" s="30">
        <f t="shared" si="4"/>
        <v>1</v>
      </c>
      <c r="W25" s="34">
        <v>0</v>
      </c>
      <c r="X25" s="34">
        <v>0</v>
      </c>
      <c r="Y25" s="47" t="s">
        <v>135</v>
      </c>
      <c r="Z25" s="47" t="s">
        <v>128</v>
      </c>
      <c r="AA25" s="24">
        <f t="shared" si="5"/>
        <v>1</v>
      </c>
      <c r="AB25" s="61">
        <v>0.74439999999999995</v>
      </c>
      <c r="AC25" s="54">
        <f>IF(AB25/AA25&gt;100%,100%,AB25/AA25)</f>
        <v>0.74439999999999995</v>
      </c>
      <c r="AD25" s="51" t="s">
        <v>136</v>
      </c>
      <c r="AE25" s="116" t="s">
        <v>91</v>
      </c>
      <c r="AF25" s="30">
        <f t="shared" si="7"/>
        <v>1</v>
      </c>
      <c r="AG25" s="88">
        <v>1</v>
      </c>
      <c r="AH25" s="54">
        <f t="shared" si="9"/>
        <v>1</v>
      </c>
      <c r="AI25" s="114" t="s">
        <v>137</v>
      </c>
      <c r="AJ25" s="114" t="s">
        <v>73</v>
      </c>
      <c r="AK25" s="99">
        <f t="shared" si="8"/>
        <v>1</v>
      </c>
      <c r="AL25" s="111">
        <v>0.96879999999999999</v>
      </c>
      <c r="AM25" s="94">
        <f t="shared" si="1"/>
        <v>0.96879999999999999</v>
      </c>
      <c r="AN25" s="96" t="s">
        <v>316</v>
      </c>
      <c r="AO25" s="96" t="s">
        <v>73</v>
      </c>
      <c r="AP25" s="99">
        <f t="shared" si="2"/>
        <v>1</v>
      </c>
      <c r="AQ25" s="131">
        <f>(W25+AB25+AG25+AL25)/4</f>
        <v>0.67830000000000001</v>
      </c>
      <c r="AR25" s="94">
        <f t="shared" si="3"/>
        <v>0.67830000000000001</v>
      </c>
      <c r="AS25" s="110" t="s">
        <v>315</v>
      </c>
    </row>
    <row r="26" spans="1:45" s="27" customFormat="1" ht="95.25" customHeight="1" x14ac:dyDescent="0.25">
      <c r="A26" s="114">
        <v>4</v>
      </c>
      <c r="B26" s="114" t="s">
        <v>56</v>
      </c>
      <c r="C26" s="114" t="s">
        <v>93</v>
      </c>
      <c r="D26" s="114" t="s">
        <v>299</v>
      </c>
      <c r="E26" s="4">
        <f t="shared" si="0"/>
        <v>4.7058823529411764E-2</v>
      </c>
      <c r="F26" s="114" t="s">
        <v>58</v>
      </c>
      <c r="G26" s="114" t="s">
        <v>138</v>
      </c>
      <c r="H26" s="114" t="s">
        <v>139</v>
      </c>
      <c r="I26" s="114"/>
      <c r="J26" s="114" t="s">
        <v>77</v>
      </c>
      <c r="K26" s="114" t="s">
        <v>62</v>
      </c>
      <c r="L26" s="6">
        <v>0.95</v>
      </c>
      <c r="M26" s="6">
        <v>0.95</v>
      </c>
      <c r="N26" s="6">
        <v>0.95</v>
      </c>
      <c r="O26" s="6">
        <v>0.95</v>
      </c>
      <c r="P26" s="6">
        <v>0.95</v>
      </c>
      <c r="Q26" s="114" t="s">
        <v>96</v>
      </c>
      <c r="R26" s="114" t="s">
        <v>140</v>
      </c>
      <c r="S26" s="7" t="s">
        <v>133</v>
      </c>
      <c r="T26" s="7" t="s">
        <v>66</v>
      </c>
      <c r="U26" s="7" t="s">
        <v>134</v>
      </c>
      <c r="V26" s="30">
        <f t="shared" si="4"/>
        <v>0.95</v>
      </c>
      <c r="W26" s="34">
        <v>0</v>
      </c>
      <c r="X26" s="34">
        <v>0</v>
      </c>
      <c r="Y26" s="47" t="s">
        <v>135</v>
      </c>
      <c r="Z26" s="47" t="s">
        <v>128</v>
      </c>
      <c r="AA26" s="24">
        <f t="shared" si="5"/>
        <v>0.95</v>
      </c>
      <c r="AB26" s="61">
        <v>0.74439999999999995</v>
      </c>
      <c r="AC26" s="54">
        <f t="shared" si="6"/>
        <v>0.78357894736842104</v>
      </c>
      <c r="AD26" s="51" t="s">
        <v>141</v>
      </c>
      <c r="AE26" s="51" t="s">
        <v>142</v>
      </c>
      <c r="AF26" s="30">
        <f t="shared" si="7"/>
        <v>0.95</v>
      </c>
      <c r="AG26" s="88">
        <v>0.89</v>
      </c>
      <c r="AH26" s="54">
        <f t="shared" si="9"/>
        <v>0.93684210526315792</v>
      </c>
      <c r="AI26" s="114" t="s">
        <v>143</v>
      </c>
      <c r="AJ26" s="114" t="s">
        <v>144</v>
      </c>
      <c r="AK26" s="99">
        <f t="shared" si="8"/>
        <v>0.95</v>
      </c>
      <c r="AL26" s="132"/>
      <c r="AM26" s="94">
        <f t="shared" si="1"/>
        <v>0</v>
      </c>
      <c r="AN26" s="96" t="s">
        <v>145</v>
      </c>
      <c r="AO26" s="96"/>
      <c r="AP26" s="99">
        <f t="shared" si="2"/>
        <v>0.95</v>
      </c>
      <c r="AQ26" s="131">
        <f t="shared" ref="AQ26" si="10">(W26+AB26+AG26+AL26)/4</f>
        <v>0.40859999999999996</v>
      </c>
      <c r="AR26" s="94">
        <f t="shared" si="3"/>
        <v>0.43010526315789471</v>
      </c>
      <c r="AS26" s="110" t="s">
        <v>266</v>
      </c>
    </row>
    <row r="27" spans="1:45" s="27" customFormat="1" ht="164.25" customHeight="1" x14ac:dyDescent="0.25">
      <c r="A27" s="114">
        <v>4</v>
      </c>
      <c r="B27" s="114" t="s">
        <v>56</v>
      </c>
      <c r="C27" s="114" t="s">
        <v>146</v>
      </c>
      <c r="D27" s="114" t="s">
        <v>300</v>
      </c>
      <c r="E27" s="4">
        <f t="shared" si="0"/>
        <v>4.7058823529411764E-2</v>
      </c>
      <c r="F27" s="114" t="s">
        <v>82</v>
      </c>
      <c r="G27" s="114" t="s">
        <v>147</v>
      </c>
      <c r="H27" s="114" t="s">
        <v>148</v>
      </c>
      <c r="I27" s="114"/>
      <c r="J27" s="114" t="s">
        <v>149</v>
      </c>
      <c r="K27" s="114" t="s">
        <v>150</v>
      </c>
      <c r="L27" s="8">
        <v>1440</v>
      </c>
      <c r="M27" s="8">
        <v>1440</v>
      </c>
      <c r="N27" s="8">
        <v>1440</v>
      </c>
      <c r="O27" s="8">
        <v>1440</v>
      </c>
      <c r="P27" s="9">
        <f t="shared" ref="P27:P33" si="11">SUM(L27:O27)</f>
        <v>5760</v>
      </c>
      <c r="Q27" s="114" t="s">
        <v>96</v>
      </c>
      <c r="R27" s="114" t="s">
        <v>151</v>
      </c>
      <c r="S27" s="114" t="s">
        <v>152</v>
      </c>
      <c r="T27" s="114" t="s">
        <v>66</v>
      </c>
      <c r="U27" s="114" t="s">
        <v>152</v>
      </c>
      <c r="V27" s="37">
        <f t="shared" si="4"/>
        <v>1440</v>
      </c>
      <c r="W27" s="35">
        <v>2102</v>
      </c>
      <c r="X27" s="36">
        <v>1</v>
      </c>
      <c r="Y27" s="47" t="s">
        <v>153</v>
      </c>
      <c r="Z27" s="47" t="s">
        <v>154</v>
      </c>
      <c r="AA27" s="8">
        <f t="shared" si="5"/>
        <v>1440</v>
      </c>
      <c r="AB27" s="55">
        <v>2656</v>
      </c>
      <c r="AC27" s="54">
        <f t="shared" si="6"/>
        <v>1</v>
      </c>
      <c r="AD27" s="51" t="s">
        <v>155</v>
      </c>
      <c r="AE27" s="116" t="s">
        <v>156</v>
      </c>
      <c r="AF27" s="37">
        <f t="shared" si="7"/>
        <v>1440</v>
      </c>
      <c r="AG27" s="89">
        <v>2133</v>
      </c>
      <c r="AH27" s="54">
        <f t="shared" si="9"/>
        <v>1</v>
      </c>
      <c r="AI27" s="114" t="s">
        <v>157</v>
      </c>
      <c r="AJ27" s="114"/>
      <c r="AK27" s="113">
        <f t="shared" si="8"/>
        <v>1440</v>
      </c>
      <c r="AL27" s="89">
        <v>2324</v>
      </c>
      <c r="AM27" s="54">
        <f t="shared" si="1"/>
        <v>1</v>
      </c>
      <c r="AN27" s="114" t="s">
        <v>273</v>
      </c>
      <c r="AO27" s="114" t="s">
        <v>171</v>
      </c>
      <c r="AP27" s="37">
        <f>P27</f>
        <v>5760</v>
      </c>
      <c r="AQ27" s="64">
        <f>W27+AB27+AG27+AL27</f>
        <v>9215</v>
      </c>
      <c r="AR27" s="54">
        <f t="shared" si="3"/>
        <v>1</v>
      </c>
      <c r="AS27" s="51" t="s">
        <v>274</v>
      </c>
    </row>
    <row r="28" spans="1:45" s="27" customFormat="1" ht="141" customHeight="1" x14ac:dyDescent="0.25">
      <c r="A28" s="114">
        <v>4</v>
      </c>
      <c r="B28" s="114" t="s">
        <v>56</v>
      </c>
      <c r="C28" s="114" t="s">
        <v>146</v>
      </c>
      <c r="D28" s="114" t="s">
        <v>301</v>
      </c>
      <c r="E28" s="4">
        <f t="shared" si="0"/>
        <v>4.7058823529411764E-2</v>
      </c>
      <c r="F28" s="114" t="s">
        <v>58</v>
      </c>
      <c r="G28" s="114" t="s">
        <v>158</v>
      </c>
      <c r="H28" s="114" t="s">
        <v>159</v>
      </c>
      <c r="I28" s="114"/>
      <c r="J28" s="114" t="s">
        <v>149</v>
      </c>
      <c r="K28" s="114" t="s">
        <v>160</v>
      </c>
      <c r="L28" s="8">
        <v>720</v>
      </c>
      <c r="M28" s="8">
        <v>720</v>
      </c>
      <c r="N28" s="8">
        <v>720</v>
      </c>
      <c r="O28" s="8">
        <v>720</v>
      </c>
      <c r="P28" s="9">
        <f t="shared" si="11"/>
        <v>2880</v>
      </c>
      <c r="Q28" s="114" t="s">
        <v>96</v>
      </c>
      <c r="R28" s="114" t="s">
        <v>160</v>
      </c>
      <c r="S28" s="114" t="s">
        <v>152</v>
      </c>
      <c r="T28" s="114" t="s">
        <v>66</v>
      </c>
      <c r="U28" s="114" t="s">
        <v>152</v>
      </c>
      <c r="V28" s="37">
        <f t="shared" si="4"/>
        <v>720</v>
      </c>
      <c r="W28" s="35">
        <v>533</v>
      </c>
      <c r="X28" s="36">
        <f>+W28/V28</f>
        <v>0.74027777777777781</v>
      </c>
      <c r="Y28" s="47" t="s">
        <v>161</v>
      </c>
      <c r="Z28" s="47" t="s">
        <v>162</v>
      </c>
      <c r="AA28" s="8">
        <f t="shared" si="5"/>
        <v>720</v>
      </c>
      <c r="AB28" s="55">
        <v>466</v>
      </c>
      <c r="AC28" s="54">
        <f t="shared" si="6"/>
        <v>0.64722222222222225</v>
      </c>
      <c r="AD28" s="51" t="s">
        <v>163</v>
      </c>
      <c r="AE28" s="116" t="s">
        <v>156</v>
      </c>
      <c r="AF28" s="37">
        <f t="shared" si="7"/>
        <v>720</v>
      </c>
      <c r="AG28" s="89">
        <v>475</v>
      </c>
      <c r="AH28" s="54">
        <f t="shared" si="9"/>
        <v>0.65972222222222221</v>
      </c>
      <c r="AI28" s="114" t="s">
        <v>164</v>
      </c>
      <c r="AJ28" s="114"/>
      <c r="AK28" s="113">
        <f t="shared" si="8"/>
        <v>720</v>
      </c>
      <c r="AL28" s="89">
        <v>678</v>
      </c>
      <c r="AM28" s="54">
        <f t="shared" si="1"/>
        <v>0.94166666666666665</v>
      </c>
      <c r="AN28" s="114" t="s">
        <v>275</v>
      </c>
      <c r="AO28" s="114" t="s">
        <v>171</v>
      </c>
      <c r="AP28" s="37">
        <f t="shared" ref="AP28:AP33" si="12">P28</f>
        <v>2880</v>
      </c>
      <c r="AQ28" s="64">
        <f t="shared" ref="AQ28:AQ33" si="13">W28+AB28+AG28+AL28</f>
        <v>2152</v>
      </c>
      <c r="AR28" s="54">
        <f t="shared" si="3"/>
        <v>0.74722222222222223</v>
      </c>
      <c r="AS28" s="51" t="s">
        <v>276</v>
      </c>
    </row>
    <row r="29" spans="1:45" s="27" customFormat="1" ht="93" customHeight="1" x14ac:dyDescent="0.25">
      <c r="A29" s="114">
        <v>4</v>
      </c>
      <c r="B29" s="114" t="s">
        <v>56</v>
      </c>
      <c r="C29" s="114" t="s">
        <v>146</v>
      </c>
      <c r="D29" s="114" t="s">
        <v>302</v>
      </c>
      <c r="E29" s="4">
        <f t="shared" si="0"/>
        <v>4.7058823529411764E-2</v>
      </c>
      <c r="F29" s="114" t="s">
        <v>58</v>
      </c>
      <c r="G29" s="114" t="s">
        <v>165</v>
      </c>
      <c r="H29" s="114" t="s">
        <v>166</v>
      </c>
      <c r="I29" s="114"/>
      <c r="J29" s="114" t="s">
        <v>149</v>
      </c>
      <c r="K29" s="114" t="s">
        <v>167</v>
      </c>
      <c r="L29" s="10">
        <v>7</v>
      </c>
      <c r="M29" s="10">
        <v>9</v>
      </c>
      <c r="N29" s="10">
        <v>9</v>
      </c>
      <c r="O29" s="10">
        <v>8</v>
      </c>
      <c r="P29" s="9">
        <f t="shared" si="11"/>
        <v>33</v>
      </c>
      <c r="Q29" s="114" t="s">
        <v>96</v>
      </c>
      <c r="R29" s="114" t="s">
        <v>168</v>
      </c>
      <c r="S29" s="114" t="s">
        <v>169</v>
      </c>
      <c r="T29" s="114" t="s">
        <v>66</v>
      </c>
      <c r="U29" s="114" t="s">
        <v>169</v>
      </c>
      <c r="V29" s="37">
        <f t="shared" si="4"/>
        <v>7</v>
      </c>
      <c r="W29" s="35">
        <v>0</v>
      </c>
      <c r="X29" s="34">
        <v>0</v>
      </c>
      <c r="Y29" s="47" t="s">
        <v>170</v>
      </c>
      <c r="Z29" s="47" t="s">
        <v>171</v>
      </c>
      <c r="AA29" s="8">
        <f t="shared" si="5"/>
        <v>9</v>
      </c>
      <c r="AB29" s="55">
        <v>2</v>
      </c>
      <c r="AC29" s="54">
        <f t="shared" si="6"/>
        <v>0.22222222222222221</v>
      </c>
      <c r="AD29" s="51" t="s">
        <v>172</v>
      </c>
      <c r="AE29" s="116" t="s">
        <v>156</v>
      </c>
      <c r="AF29" s="37">
        <f t="shared" si="7"/>
        <v>9</v>
      </c>
      <c r="AG29" s="89">
        <v>32</v>
      </c>
      <c r="AH29" s="54">
        <f>IF(AG29/AF29&gt;100%,100%,AG29/AF29)</f>
        <v>1</v>
      </c>
      <c r="AI29" s="114" t="s">
        <v>173</v>
      </c>
      <c r="AJ29" s="114"/>
      <c r="AK29" s="113">
        <f t="shared" si="8"/>
        <v>8</v>
      </c>
      <c r="AL29" s="128">
        <v>0</v>
      </c>
      <c r="AM29" s="94">
        <f t="shared" si="1"/>
        <v>0</v>
      </c>
      <c r="AN29" s="96" t="s">
        <v>312</v>
      </c>
      <c r="AO29" s="114" t="s">
        <v>171</v>
      </c>
      <c r="AP29" s="37">
        <f t="shared" si="12"/>
        <v>33</v>
      </c>
      <c r="AQ29" s="64">
        <f t="shared" si="13"/>
        <v>34</v>
      </c>
      <c r="AR29" s="54">
        <f t="shared" si="3"/>
        <v>1</v>
      </c>
      <c r="AS29" s="51" t="s">
        <v>308</v>
      </c>
    </row>
    <row r="30" spans="1:45" s="27" customFormat="1" ht="64.5" customHeight="1" x14ac:dyDescent="0.25">
      <c r="A30" s="114">
        <v>4</v>
      </c>
      <c r="B30" s="114" t="s">
        <v>56</v>
      </c>
      <c r="C30" s="114" t="s">
        <v>146</v>
      </c>
      <c r="D30" s="114" t="s">
        <v>303</v>
      </c>
      <c r="E30" s="4">
        <f t="shared" si="0"/>
        <v>4.7058823529411764E-2</v>
      </c>
      <c r="F30" s="114" t="s">
        <v>82</v>
      </c>
      <c r="G30" s="114" t="s">
        <v>174</v>
      </c>
      <c r="H30" s="114" t="s">
        <v>175</v>
      </c>
      <c r="I30" s="114"/>
      <c r="J30" s="114" t="s">
        <v>149</v>
      </c>
      <c r="K30" s="114" t="s">
        <v>168</v>
      </c>
      <c r="L30" s="10">
        <v>6</v>
      </c>
      <c r="M30" s="10">
        <v>9</v>
      </c>
      <c r="N30" s="10">
        <v>11</v>
      </c>
      <c r="O30" s="10">
        <v>6</v>
      </c>
      <c r="P30" s="9">
        <f t="shared" si="11"/>
        <v>32</v>
      </c>
      <c r="Q30" s="114" t="s">
        <v>96</v>
      </c>
      <c r="R30" s="114" t="s">
        <v>168</v>
      </c>
      <c r="S30" s="114" t="s">
        <v>169</v>
      </c>
      <c r="T30" s="114" t="s">
        <v>66</v>
      </c>
      <c r="U30" s="114" t="s">
        <v>169</v>
      </c>
      <c r="V30" s="37">
        <f t="shared" si="4"/>
        <v>6</v>
      </c>
      <c r="W30" s="35">
        <v>0</v>
      </c>
      <c r="X30" s="34">
        <v>0</v>
      </c>
      <c r="Y30" s="47" t="s">
        <v>170</v>
      </c>
      <c r="Z30" s="47" t="s">
        <v>171</v>
      </c>
      <c r="AA30" s="8">
        <f t="shared" si="5"/>
        <v>9</v>
      </c>
      <c r="AB30" s="55">
        <v>37</v>
      </c>
      <c r="AC30" s="54">
        <f t="shared" si="6"/>
        <v>1</v>
      </c>
      <c r="AD30" s="51" t="s">
        <v>176</v>
      </c>
      <c r="AE30" s="116" t="s">
        <v>156</v>
      </c>
      <c r="AF30" s="37">
        <f t="shared" si="7"/>
        <v>11</v>
      </c>
      <c r="AG30" s="89">
        <v>13</v>
      </c>
      <c r="AH30" s="54">
        <f t="shared" si="9"/>
        <v>1</v>
      </c>
      <c r="AI30" s="114" t="s">
        <v>177</v>
      </c>
      <c r="AJ30" s="114"/>
      <c r="AK30" s="113">
        <f t="shared" si="8"/>
        <v>6</v>
      </c>
      <c r="AL30" s="128">
        <v>4</v>
      </c>
      <c r="AM30" s="94">
        <f t="shared" si="1"/>
        <v>0.66666666666666663</v>
      </c>
      <c r="AN30" s="96" t="s">
        <v>310</v>
      </c>
      <c r="AO30" s="114" t="s">
        <v>311</v>
      </c>
      <c r="AP30" s="37">
        <f t="shared" si="12"/>
        <v>32</v>
      </c>
      <c r="AQ30" s="64">
        <f t="shared" si="13"/>
        <v>54</v>
      </c>
      <c r="AR30" s="54">
        <f t="shared" si="3"/>
        <v>1</v>
      </c>
      <c r="AS30" s="51" t="s">
        <v>309</v>
      </c>
    </row>
    <row r="31" spans="1:45" s="27" customFormat="1" ht="90" x14ac:dyDescent="0.25">
      <c r="A31" s="114">
        <v>4</v>
      </c>
      <c r="B31" s="114" t="s">
        <v>56</v>
      </c>
      <c r="C31" s="114" t="s">
        <v>146</v>
      </c>
      <c r="D31" s="114" t="s">
        <v>304</v>
      </c>
      <c r="E31" s="4">
        <f t="shared" si="0"/>
        <v>4.7058823529411764E-2</v>
      </c>
      <c r="F31" s="114" t="s">
        <v>82</v>
      </c>
      <c r="G31" s="114" t="s">
        <v>178</v>
      </c>
      <c r="H31" s="114" t="s">
        <v>179</v>
      </c>
      <c r="I31" s="114"/>
      <c r="J31" s="114" t="s">
        <v>149</v>
      </c>
      <c r="K31" s="114" t="s">
        <v>180</v>
      </c>
      <c r="L31" s="10">
        <v>11</v>
      </c>
      <c r="M31" s="10">
        <v>13</v>
      </c>
      <c r="N31" s="10">
        <v>14</v>
      </c>
      <c r="O31" s="10">
        <v>12</v>
      </c>
      <c r="P31" s="9">
        <f t="shared" si="11"/>
        <v>50</v>
      </c>
      <c r="Q31" s="114" t="s">
        <v>96</v>
      </c>
      <c r="R31" s="114" t="s">
        <v>181</v>
      </c>
      <c r="S31" s="114" t="s">
        <v>182</v>
      </c>
      <c r="T31" s="114" t="s">
        <v>66</v>
      </c>
      <c r="U31" s="114" t="s">
        <v>181</v>
      </c>
      <c r="V31" s="37">
        <f t="shared" si="4"/>
        <v>11</v>
      </c>
      <c r="W31" s="38">
        <v>22</v>
      </c>
      <c r="X31" s="36">
        <v>1</v>
      </c>
      <c r="Y31" s="47" t="s">
        <v>183</v>
      </c>
      <c r="Z31" s="47" t="s">
        <v>184</v>
      </c>
      <c r="AA31" s="8">
        <f t="shared" si="5"/>
        <v>13</v>
      </c>
      <c r="AB31" s="55">
        <v>14</v>
      </c>
      <c r="AC31" s="54">
        <f t="shared" si="6"/>
        <v>1</v>
      </c>
      <c r="AD31" s="51" t="s">
        <v>185</v>
      </c>
      <c r="AE31" s="51" t="s">
        <v>186</v>
      </c>
      <c r="AF31" s="37">
        <f t="shared" si="7"/>
        <v>14</v>
      </c>
      <c r="AG31" s="89">
        <v>21</v>
      </c>
      <c r="AH31" s="54">
        <f t="shared" si="9"/>
        <v>1</v>
      </c>
      <c r="AI31" s="114" t="s">
        <v>187</v>
      </c>
      <c r="AJ31" s="114"/>
      <c r="AK31" s="37">
        <f t="shared" si="8"/>
        <v>12</v>
      </c>
      <c r="AL31" s="89">
        <v>4</v>
      </c>
      <c r="AM31" s="54">
        <f t="shared" si="1"/>
        <v>0.33333333333333331</v>
      </c>
      <c r="AN31" s="114" t="s">
        <v>277</v>
      </c>
      <c r="AO31" s="114" t="s">
        <v>307</v>
      </c>
      <c r="AP31" s="37">
        <f t="shared" si="12"/>
        <v>50</v>
      </c>
      <c r="AQ31" s="64">
        <f t="shared" si="13"/>
        <v>61</v>
      </c>
      <c r="AR31" s="54">
        <f t="shared" si="3"/>
        <v>1</v>
      </c>
      <c r="AS31" s="51" t="s">
        <v>278</v>
      </c>
    </row>
    <row r="32" spans="1:45" s="27" customFormat="1" ht="75" x14ac:dyDescent="0.25">
      <c r="A32" s="114">
        <v>4</v>
      </c>
      <c r="B32" s="114" t="s">
        <v>56</v>
      </c>
      <c r="C32" s="114" t="s">
        <v>146</v>
      </c>
      <c r="D32" s="114" t="s">
        <v>305</v>
      </c>
      <c r="E32" s="4">
        <f t="shared" si="0"/>
        <v>4.7058823529411764E-2</v>
      </c>
      <c r="F32" s="114" t="s">
        <v>82</v>
      </c>
      <c r="G32" s="114" t="s">
        <v>188</v>
      </c>
      <c r="H32" s="114" t="s">
        <v>189</v>
      </c>
      <c r="I32" s="114"/>
      <c r="J32" s="114" t="s">
        <v>149</v>
      </c>
      <c r="K32" s="114" t="s">
        <v>180</v>
      </c>
      <c r="L32" s="10">
        <v>11</v>
      </c>
      <c r="M32" s="10">
        <v>13</v>
      </c>
      <c r="N32" s="10">
        <v>16</v>
      </c>
      <c r="O32" s="10">
        <v>20</v>
      </c>
      <c r="P32" s="9">
        <f t="shared" si="11"/>
        <v>60</v>
      </c>
      <c r="Q32" s="114" t="s">
        <v>96</v>
      </c>
      <c r="R32" s="114" t="s">
        <v>181</v>
      </c>
      <c r="S32" s="114" t="s">
        <v>182</v>
      </c>
      <c r="T32" s="114" t="s">
        <v>66</v>
      </c>
      <c r="U32" s="114" t="s">
        <v>181</v>
      </c>
      <c r="V32" s="37">
        <f t="shared" si="4"/>
        <v>11</v>
      </c>
      <c r="W32" s="38">
        <v>12</v>
      </c>
      <c r="X32" s="36">
        <v>1</v>
      </c>
      <c r="Y32" s="47" t="s">
        <v>183</v>
      </c>
      <c r="Z32" s="47" t="s">
        <v>184</v>
      </c>
      <c r="AA32" s="8">
        <f t="shared" si="5"/>
        <v>13</v>
      </c>
      <c r="AB32" s="55">
        <v>18</v>
      </c>
      <c r="AC32" s="54">
        <f t="shared" si="6"/>
        <v>1</v>
      </c>
      <c r="AD32" s="51" t="s">
        <v>190</v>
      </c>
      <c r="AE32" s="51" t="s">
        <v>186</v>
      </c>
      <c r="AF32" s="37">
        <f t="shared" si="7"/>
        <v>16</v>
      </c>
      <c r="AG32" s="89">
        <v>43</v>
      </c>
      <c r="AH32" s="54">
        <f t="shared" si="9"/>
        <v>1</v>
      </c>
      <c r="AI32" s="114" t="s">
        <v>191</v>
      </c>
      <c r="AJ32" s="114"/>
      <c r="AK32" s="37">
        <f t="shared" si="8"/>
        <v>20</v>
      </c>
      <c r="AL32" s="89">
        <v>24</v>
      </c>
      <c r="AM32" s="54">
        <f t="shared" si="1"/>
        <v>1</v>
      </c>
      <c r="AN32" s="114" t="s">
        <v>192</v>
      </c>
      <c r="AO32" s="114" t="s">
        <v>307</v>
      </c>
      <c r="AP32" s="37">
        <f t="shared" si="12"/>
        <v>60</v>
      </c>
      <c r="AQ32" s="64">
        <f t="shared" si="13"/>
        <v>97</v>
      </c>
      <c r="AR32" s="54">
        <f t="shared" si="3"/>
        <v>1</v>
      </c>
      <c r="AS32" s="51" t="s">
        <v>279</v>
      </c>
    </row>
    <row r="33" spans="1:45" s="27" customFormat="1" ht="75" x14ac:dyDescent="0.25">
      <c r="A33" s="114">
        <v>4</v>
      </c>
      <c r="B33" s="114" t="s">
        <v>56</v>
      </c>
      <c r="C33" s="114" t="s">
        <v>146</v>
      </c>
      <c r="D33" s="114" t="s">
        <v>306</v>
      </c>
      <c r="E33" s="4">
        <f>+((1/17)*80%)/100%</f>
        <v>4.7058823529411764E-2</v>
      </c>
      <c r="F33" s="114" t="s">
        <v>82</v>
      </c>
      <c r="G33" s="114" t="s">
        <v>193</v>
      </c>
      <c r="H33" s="114" t="s">
        <v>194</v>
      </c>
      <c r="I33" s="114"/>
      <c r="J33" s="114" t="s">
        <v>149</v>
      </c>
      <c r="K33" s="114" t="s">
        <v>180</v>
      </c>
      <c r="L33" s="10">
        <v>4</v>
      </c>
      <c r="M33" s="10">
        <v>6</v>
      </c>
      <c r="N33" s="10">
        <v>6</v>
      </c>
      <c r="O33" s="10">
        <v>4</v>
      </c>
      <c r="P33" s="9">
        <f t="shared" si="11"/>
        <v>20</v>
      </c>
      <c r="Q33" s="114" t="s">
        <v>96</v>
      </c>
      <c r="R33" s="114" t="s">
        <v>181</v>
      </c>
      <c r="S33" s="114" t="s">
        <v>182</v>
      </c>
      <c r="T33" s="114" t="s">
        <v>66</v>
      </c>
      <c r="U33" s="114" t="s">
        <v>181</v>
      </c>
      <c r="V33" s="37">
        <f t="shared" si="4"/>
        <v>4</v>
      </c>
      <c r="W33" s="38">
        <v>6</v>
      </c>
      <c r="X33" s="36">
        <v>1</v>
      </c>
      <c r="Y33" s="47" t="s">
        <v>183</v>
      </c>
      <c r="Z33" s="47" t="s">
        <v>184</v>
      </c>
      <c r="AA33" s="8">
        <f t="shared" si="5"/>
        <v>6</v>
      </c>
      <c r="AB33" s="55">
        <v>8</v>
      </c>
      <c r="AC33" s="54">
        <f t="shared" si="6"/>
        <v>1</v>
      </c>
      <c r="AD33" s="51" t="s">
        <v>195</v>
      </c>
      <c r="AE33" s="51" t="s">
        <v>186</v>
      </c>
      <c r="AF33" s="37">
        <f t="shared" si="7"/>
        <v>6</v>
      </c>
      <c r="AG33" s="89">
        <v>7</v>
      </c>
      <c r="AH33" s="54">
        <f t="shared" si="9"/>
        <v>1</v>
      </c>
      <c r="AI33" s="114" t="s">
        <v>196</v>
      </c>
      <c r="AJ33" s="114"/>
      <c r="AK33" s="37">
        <f t="shared" si="8"/>
        <v>4</v>
      </c>
      <c r="AL33" s="89">
        <v>4</v>
      </c>
      <c r="AM33" s="54">
        <f t="shared" si="1"/>
        <v>1</v>
      </c>
      <c r="AN33" s="114" t="s">
        <v>197</v>
      </c>
      <c r="AO33" s="114" t="s">
        <v>307</v>
      </c>
      <c r="AP33" s="37">
        <f t="shared" si="12"/>
        <v>20</v>
      </c>
      <c r="AQ33" s="64">
        <f t="shared" si="13"/>
        <v>25</v>
      </c>
      <c r="AR33" s="54">
        <f t="shared" si="3"/>
        <v>1</v>
      </c>
      <c r="AS33" s="51" t="s">
        <v>280</v>
      </c>
    </row>
    <row r="34" spans="1:45" s="115" customFormat="1" x14ac:dyDescent="0.25">
      <c r="A34" s="119"/>
      <c r="B34" s="119"/>
      <c r="C34" s="119"/>
      <c r="D34" s="120" t="s">
        <v>198</v>
      </c>
      <c r="E34" s="121">
        <f>SUM(E17:E33)</f>
        <v>0.80000000000000027</v>
      </c>
      <c r="F34" s="119"/>
      <c r="G34" s="119"/>
      <c r="H34" s="119"/>
      <c r="I34" s="119"/>
      <c r="J34" s="119"/>
      <c r="K34" s="119"/>
      <c r="L34" s="121"/>
      <c r="M34" s="121"/>
      <c r="N34" s="121"/>
      <c r="O34" s="121"/>
      <c r="P34" s="121"/>
      <c r="Q34" s="119"/>
      <c r="R34" s="119"/>
      <c r="S34" s="119"/>
      <c r="T34" s="119"/>
      <c r="U34" s="119"/>
      <c r="V34" s="122"/>
      <c r="W34" s="122"/>
      <c r="X34" s="122">
        <f>AVERAGE(X17:X33)*80%</f>
        <v>0.47434014814814818</v>
      </c>
      <c r="Y34" s="123"/>
      <c r="Z34" s="123"/>
      <c r="AA34" s="121"/>
      <c r="AB34" s="124"/>
      <c r="AC34" s="124">
        <f>AVERAGE(AC17:AC33)*80%</f>
        <v>0.6473836695906432</v>
      </c>
      <c r="AD34" s="123"/>
      <c r="AE34" s="123"/>
      <c r="AF34" s="122"/>
      <c r="AG34" s="124"/>
      <c r="AH34" s="125">
        <f>AVERAGE(AH17:AH33)*80%</f>
        <v>0.75349689327485381</v>
      </c>
      <c r="AI34" s="119"/>
      <c r="AJ34" s="119"/>
      <c r="AK34" s="122"/>
      <c r="AL34" s="124"/>
      <c r="AM34" s="125">
        <f>AVERAGE(AM17:AM33)*80%</f>
        <v>0.55314105263157898</v>
      </c>
      <c r="AN34" s="119"/>
      <c r="AO34" s="119"/>
      <c r="AP34" s="122"/>
      <c r="AQ34" s="122"/>
      <c r="AR34" s="126">
        <f>AVERAGE(AR17:AR33)*80%</f>
        <v>0.63428917784657735</v>
      </c>
      <c r="AS34" s="123"/>
    </row>
    <row r="35" spans="1:45" s="115" customFormat="1" ht="150" x14ac:dyDescent="0.25">
      <c r="A35" s="12">
        <v>7</v>
      </c>
      <c r="B35" s="12" t="s">
        <v>199</v>
      </c>
      <c r="C35" s="12" t="s">
        <v>200</v>
      </c>
      <c r="D35" s="12" t="s">
        <v>201</v>
      </c>
      <c r="E35" s="13">
        <v>0.04</v>
      </c>
      <c r="F35" s="12" t="s">
        <v>202</v>
      </c>
      <c r="G35" s="12" t="s">
        <v>203</v>
      </c>
      <c r="H35" s="12" t="s">
        <v>204</v>
      </c>
      <c r="I35" s="12"/>
      <c r="J35" s="14" t="s">
        <v>205</v>
      </c>
      <c r="K35" s="14" t="s">
        <v>206</v>
      </c>
      <c r="L35" s="15">
        <v>0</v>
      </c>
      <c r="M35" s="15">
        <v>0.8</v>
      </c>
      <c r="N35" s="15">
        <v>0</v>
      </c>
      <c r="O35" s="15">
        <v>0.8</v>
      </c>
      <c r="P35" s="15">
        <v>0.8</v>
      </c>
      <c r="Q35" s="12" t="s">
        <v>96</v>
      </c>
      <c r="R35" s="12" t="s">
        <v>207</v>
      </c>
      <c r="S35" s="12" t="s">
        <v>208</v>
      </c>
      <c r="T35" s="12" t="s">
        <v>209</v>
      </c>
      <c r="U35" s="12" t="s">
        <v>210</v>
      </c>
      <c r="V35" s="39" t="s">
        <v>68</v>
      </c>
      <c r="W35" s="39" t="s">
        <v>68</v>
      </c>
      <c r="X35" s="39" t="s">
        <v>68</v>
      </c>
      <c r="Y35" s="39" t="s">
        <v>69</v>
      </c>
      <c r="Z35" s="39" t="s">
        <v>68</v>
      </c>
      <c r="AA35" s="25">
        <f>M35</f>
        <v>0.8</v>
      </c>
      <c r="AB35" s="25">
        <v>0.55000000000000004</v>
      </c>
      <c r="AC35" s="66">
        <f t="shared" si="6"/>
        <v>0.6875</v>
      </c>
      <c r="AD35" s="49" t="s">
        <v>211</v>
      </c>
      <c r="AE35" s="49" t="s">
        <v>212</v>
      </c>
      <c r="AF35" s="57" t="s">
        <v>213</v>
      </c>
      <c r="AG35" s="57" t="s">
        <v>213</v>
      </c>
      <c r="AH35" s="57" t="s">
        <v>213</v>
      </c>
      <c r="AI35" s="56" t="s">
        <v>213</v>
      </c>
      <c r="AJ35" s="56" t="s">
        <v>213</v>
      </c>
      <c r="AK35" s="85">
        <v>0.8</v>
      </c>
      <c r="AL35" s="85">
        <v>0.4</v>
      </c>
      <c r="AM35" s="92">
        <f t="shared" si="1"/>
        <v>0.5</v>
      </c>
      <c r="AN35" s="56" t="s">
        <v>281</v>
      </c>
      <c r="AO35" s="56" t="s">
        <v>282</v>
      </c>
      <c r="AP35" s="40">
        <f t="shared" ref="AP35:AP37" si="14">P35</f>
        <v>0.8</v>
      </c>
      <c r="AQ35" s="92">
        <f>(AB35+AL35)/2</f>
        <v>0.47500000000000003</v>
      </c>
      <c r="AR35" s="92">
        <v>0.34375</v>
      </c>
      <c r="AS35" s="56" t="s">
        <v>283</v>
      </c>
    </row>
    <row r="36" spans="1:45" s="115" customFormat="1" ht="120" x14ac:dyDescent="0.25">
      <c r="A36" s="12">
        <v>7</v>
      </c>
      <c r="B36" s="12" t="s">
        <v>199</v>
      </c>
      <c r="C36" s="12" t="s">
        <v>200</v>
      </c>
      <c r="D36" s="12" t="s">
        <v>214</v>
      </c>
      <c r="E36" s="13">
        <v>0.04</v>
      </c>
      <c r="F36" s="12" t="s">
        <v>202</v>
      </c>
      <c r="G36" s="12" t="s">
        <v>215</v>
      </c>
      <c r="H36" s="12" t="s">
        <v>216</v>
      </c>
      <c r="I36" s="12"/>
      <c r="J36" s="14" t="s">
        <v>205</v>
      </c>
      <c r="K36" s="14" t="s">
        <v>217</v>
      </c>
      <c r="L36" s="16">
        <v>1</v>
      </c>
      <c r="M36" s="16">
        <v>1</v>
      </c>
      <c r="N36" s="16">
        <v>1</v>
      </c>
      <c r="O36" s="16">
        <v>1</v>
      </c>
      <c r="P36" s="16">
        <v>1</v>
      </c>
      <c r="Q36" s="12" t="s">
        <v>96</v>
      </c>
      <c r="R36" s="12" t="s">
        <v>218</v>
      </c>
      <c r="S36" s="12" t="s">
        <v>219</v>
      </c>
      <c r="T36" s="12" t="s">
        <v>220</v>
      </c>
      <c r="U36" s="12" t="s">
        <v>221</v>
      </c>
      <c r="V36" s="39">
        <f>L36</f>
        <v>1</v>
      </c>
      <c r="W36" s="40">
        <v>1</v>
      </c>
      <c r="X36" s="40">
        <v>1</v>
      </c>
      <c r="Y36" s="49" t="s">
        <v>222</v>
      </c>
      <c r="Z36" s="49" t="s">
        <v>223</v>
      </c>
      <c r="AA36" s="25">
        <f t="shared" si="5"/>
        <v>1</v>
      </c>
      <c r="AB36" s="25">
        <v>1</v>
      </c>
      <c r="AC36" s="66">
        <f t="shared" si="6"/>
        <v>1</v>
      </c>
      <c r="AD36" s="49" t="s">
        <v>224</v>
      </c>
      <c r="AE36" s="49" t="s">
        <v>225</v>
      </c>
      <c r="AF36" s="40">
        <f t="shared" si="7"/>
        <v>1</v>
      </c>
      <c r="AG36" s="85">
        <v>1</v>
      </c>
      <c r="AH36" s="85">
        <f>AG36/AF36</f>
        <v>1</v>
      </c>
      <c r="AI36" s="12" t="s">
        <v>226</v>
      </c>
      <c r="AJ36" s="12" t="s">
        <v>227</v>
      </c>
      <c r="AK36" s="40">
        <f t="shared" si="8"/>
        <v>1</v>
      </c>
      <c r="AL36" s="40">
        <f t="shared" ref="AL36" si="15">P36</f>
        <v>1</v>
      </c>
      <c r="AM36" s="92">
        <f t="shared" si="1"/>
        <v>1</v>
      </c>
      <c r="AN36" s="12" t="s">
        <v>284</v>
      </c>
      <c r="AO36" s="12" t="s">
        <v>223</v>
      </c>
      <c r="AP36" s="40">
        <f t="shared" si="14"/>
        <v>1</v>
      </c>
      <c r="AQ36" s="93">
        <f>(W36+AB36+AG36+AL36)/4</f>
        <v>1</v>
      </c>
      <c r="AR36" s="41">
        <f>AQ36/AP36</f>
        <v>1</v>
      </c>
      <c r="AS36" s="12" t="s">
        <v>284</v>
      </c>
    </row>
    <row r="37" spans="1:45" s="115" customFormat="1" ht="120" x14ac:dyDescent="0.25">
      <c r="A37" s="12">
        <v>7</v>
      </c>
      <c r="B37" s="12" t="s">
        <v>199</v>
      </c>
      <c r="C37" s="12" t="s">
        <v>228</v>
      </c>
      <c r="D37" s="12" t="s">
        <v>229</v>
      </c>
      <c r="E37" s="13">
        <v>0.04</v>
      </c>
      <c r="F37" s="12" t="s">
        <v>202</v>
      </c>
      <c r="G37" s="12" t="s">
        <v>230</v>
      </c>
      <c r="H37" s="12" t="s">
        <v>231</v>
      </c>
      <c r="I37" s="12"/>
      <c r="J37" s="14" t="s">
        <v>205</v>
      </c>
      <c r="K37" s="14" t="s">
        <v>232</v>
      </c>
      <c r="L37" s="16">
        <v>0</v>
      </c>
      <c r="M37" s="16">
        <v>1</v>
      </c>
      <c r="N37" s="16">
        <v>1</v>
      </c>
      <c r="O37" s="16">
        <v>1</v>
      </c>
      <c r="P37" s="16">
        <v>1</v>
      </c>
      <c r="Q37" s="12" t="s">
        <v>96</v>
      </c>
      <c r="R37" s="12" t="s">
        <v>233</v>
      </c>
      <c r="S37" s="12" t="s">
        <v>234</v>
      </c>
      <c r="T37" s="12" t="s">
        <v>235</v>
      </c>
      <c r="U37" s="12" t="s">
        <v>236</v>
      </c>
      <c r="V37" s="39" t="s">
        <v>68</v>
      </c>
      <c r="W37" s="39" t="s">
        <v>68</v>
      </c>
      <c r="X37" s="39" t="s">
        <v>68</v>
      </c>
      <c r="Y37" s="39" t="s">
        <v>69</v>
      </c>
      <c r="Z37" s="39" t="s">
        <v>68</v>
      </c>
      <c r="AA37" s="25">
        <f t="shared" si="5"/>
        <v>1</v>
      </c>
      <c r="AB37" s="65">
        <v>0.95650000000000002</v>
      </c>
      <c r="AC37" s="66">
        <f t="shared" si="6"/>
        <v>0.95650000000000002</v>
      </c>
      <c r="AD37" s="49" t="s">
        <v>237</v>
      </c>
      <c r="AE37" s="49" t="s">
        <v>238</v>
      </c>
      <c r="AF37" s="40">
        <f t="shared" si="7"/>
        <v>1</v>
      </c>
      <c r="AG37" s="86">
        <v>0.95650000000000002</v>
      </c>
      <c r="AH37" s="86">
        <f>AG37/AF37</f>
        <v>0.95650000000000002</v>
      </c>
      <c r="AI37" s="12" t="s">
        <v>239</v>
      </c>
      <c r="AJ37" s="118" t="s">
        <v>238</v>
      </c>
      <c r="AK37" s="40">
        <f t="shared" si="8"/>
        <v>1</v>
      </c>
      <c r="AL37" s="86">
        <v>0.95650000000000002</v>
      </c>
      <c r="AM37" s="92">
        <f t="shared" si="1"/>
        <v>0.95650000000000002</v>
      </c>
      <c r="AN37" s="12" t="s">
        <v>285</v>
      </c>
      <c r="AO37" s="12" t="s">
        <v>238</v>
      </c>
      <c r="AP37" s="40">
        <f t="shared" si="14"/>
        <v>1</v>
      </c>
      <c r="AQ37" s="93">
        <f>(AB37*33.3%)+(AG37*33.3%)+(AL37*33.34%)</f>
        <v>0.9559261</v>
      </c>
      <c r="AR37" s="41">
        <f>AQ37/AP37</f>
        <v>0.9559261</v>
      </c>
      <c r="AS37" s="12" t="s">
        <v>285</v>
      </c>
    </row>
    <row r="38" spans="1:45" s="115" customFormat="1" ht="105" x14ac:dyDescent="0.25">
      <c r="A38" s="12">
        <v>7</v>
      </c>
      <c r="B38" s="12" t="s">
        <v>199</v>
      </c>
      <c r="C38" s="12" t="s">
        <v>200</v>
      </c>
      <c r="D38" s="12" t="s">
        <v>240</v>
      </c>
      <c r="E38" s="13">
        <v>0.04</v>
      </c>
      <c r="F38" s="12" t="s">
        <v>202</v>
      </c>
      <c r="G38" s="12" t="s">
        <v>241</v>
      </c>
      <c r="H38" s="12" t="s">
        <v>242</v>
      </c>
      <c r="I38" s="12"/>
      <c r="J38" s="14" t="s">
        <v>205</v>
      </c>
      <c r="K38" s="14" t="s">
        <v>243</v>
      </c>
      <c r="L38" s="16">
        <v>0</v>
      </c>
      <c r="M38" s="16">
        <v>1</v>
      </c>
      <c r="N38" s="16">
        <v>0</v>
      </c>
      <c r="O38" s="16">
        <v>1</v>
      </c>
      <c r="P38" s="16">
        <v>1</v>
      </c>
      <c r="Q38" s="12" t="s">
        <v>96</v>
      </c>
      <c r="R38" s="12" t="s">
        <v>244</v>
      </c>
      <c r="S38" s="12" t="s">
        <v>245</v>
      </c>
      <c r="T38" s="12" t="s">
        <v>220</v>
      </c>
      <c r="U38" s="12" t="s">
        <v>245</v>
      </c>
      <c r="V38" s="39" t="s">
        <v>68</v>
      </c>
      <c r="W38" s="39" t="s">
        <v>68</v>
      </c>
      <c r="X38" s="39" t="s">
        <v>68</v>
      </c>
      <c r="Y38" s="39" t="s">
        <v>69</v>
      </c>
      <c r="Z38" s="39" t="s">
        <v>68</v>
      </c>
      <c r="AA38" s="25">
        <f t="shared" si="5"/>
        <v>1</v>
      </c>
      <c r="AB38" s="25">
        <f t="shared" si="5"/>
        <v>0</v>
      </c>
      <c r="AC38" s="66">
        <f t="shared" si="6"/>
        <v>0</v>
      </c>
      <c r="AD38" s="49" t="s">
        <v>246</v>
      </c>
      <c r="AE38" s="49" t="s">
        <v>247</v>
      </c>
      <c r="AF38" s="57" t="s">
        <v>213</v>
      </c>
      <c r="AG38" s="57" t="s">
        <v>213</v>
      </c>
      <c r="AH38" s="57" t="s">
        <v>213</v>
      </c>
      <c r="AI38" s="56" t="s">
        <v>213</v>
      </c>
      <c r="AJ38" s="56" t="s">
        <v>213</v>
      </c>
      <c r="AK38" s="85">
        <v>1</v>
      </c>
      <c r="AL38" s="85">
        <v>1</v>
      </c>
      <c r="AM38" s="92">
        <f t="shared" si="1"/>
        <v>1</v>
      </c>
      <c r="AN38" s="56" t="s">
        <v>286</v>
      </c>
      <c r="AO38" s="56" t="s">
        <v>287</v>
      </c>
      <c r="AP38" s="40">
        <v>1</v>
      </c>
      <c r="AQ38" s="40">
        <v>1</v>
      </c>
      <c r="AR38" s="41">
        <v>1</v>
      </c>
      <c r="AS38" s="49" t="s">
        <v>286</v>
      </c>
    </row>
    <row r="39" spans="1:45" s="115" customFormat="1" ht="120" x14ac:dyDescent="0.25">
      <c r="A39" s="12">
        <v>5</v>
      </c>
      <c r="B39" s="12" t="s">
        <v>248</v>
      </c>
      <c r="C39" s="12" t="s">
        <v>249</v>
      </c>
      <c r="D39" s="12" t="s">
        <v>250</v>
      </c>
      <c r="E39" s="13">
        <v>0.04</v>
      </c>
      <c r="F39" s="12" t="s">
        <v>202</v>
      </c>
      <c r="G39" s="12" t="s">
        <v>251</v>
      </c>
      <c r="H39" s="12" t="s">
        <v>252</v>
      </c>
      <c r="I39" s="12"/>
      <c r="J39" s="14" t="s">
        <v>253</v>
      </c>
      <c r="K39" s="14" t="s">
        <v>254</v>
      </c>
      <c r="L39" s="15">
        <v>0.33</v>
      </c>
      <c r="M39" s="15">
        <v>0.67</v>
      </c>
      <c r="N39" s="15">
        <v>1</v>
      </c>
      <c r="O39" s="15">
        <v>0</v>
      </c>
      <c r="P39" s="15">
        <v>1</v>
      </c>
      <c r="Q39" s="12" t="s">
        <v>96</v>
      </c>
      <c r="R39" s="12" t="s">
        <v>255</v>
      </c>
      <c r="S39" s="12" t="s">
        <v>256</v>
      </c>
      <c r="T39" s="12" t="s">
        <v>257</v>
      </c>
      <c r="U39" s="12" t="s">
        <v>256</v>
      </c>
      <c r="V39" s="39">
        <f>L39</f>
        <v>0.33</v>
      </c>
      <c r="W39" s="41">
        <v>0.98429999999999995</v>
      </c>
      <c r="X39" s="41">
        <v>0.98429999999999995</v>
      </c>
      <c r="Y39" s="49" t="s">
        <v>258</v>
      </c>
      <c r="Z39" s="49" t="s">
        <v>259</v>
      </c>
      <c r="AA39" s="25">
        <f t="shared" si="5"/>
        <v>0.67</v>
      </c>
      <c r="AB39" s="65">
        <v>0.98499999999999999</v>
      </c>
      <c r="AC39" s="66">
        <f t="shared" ref="AC39" si="16">IF(AB39/AA39&gt;100%,100%,AB39/AA39)</f>
        <v>1</v>
      </c>
      <c r="AD39" s="49" t="s">
        <v>260</v>
      </c>
      <c r="AE39" s="49" t="s">
        <v>261</v>
      </c>
      <c r="AF39" s="40">
        <f t="shared" ref="AF39" si="17">N39</f>
        <v>1</v>
      </c>
      <c r="AG39" s="86">
        <v>0.95630000000000004</v>
      </c>
      <c r="AH39" s="86">
        <f>AG39/AF39</f>
        <v>0.95630000000000004</v>
      </c>
      <c r="AI39" s="12" t="s">
        <v>262</v>
      </c>
      <c r="AJ39" s="12" t="s">
        <v>263</v>
      </c>
      <c r="AK39" s="85">
        <v>1</v>
      </c>
      <c r="AL39" s="85">
        <v>1</v>
      </c>
      <c r="AM39" s="92">
        <f t="shared" si="1"/>
        <v>1</v>
      </c>
      <c r="AN39" s="12" t="s">
        <v>288</v>
      </c>
      <c r="AO39" s="12" t="s">
        <v>289</v>
      </c>
      <c r="AP39" s="40">
        <f t="shared" ref="AP39" si="18">P39</f>
        <v>1</v>
      </c>
      <c r="AQ39" s="40">
        <v>1</v>
      </c>
      <c r="AR39" s="41">
        <f t="shared" ref="AR39" si="19">AQ39/AP39</f>
        <v>1</v>
      </c>
      <c r="AS39" s="12" t="s">
        <v>288</v>
      </c>
    </row>
    <row r="40" spans="1:45" s="28" customFormat="1" ht="15.75" x14ac:dyDescent="0.25">
      <c r="A40" s="11"/>
      <c r="B40" s="11"/>
      <c r="C40" s="11"/>
      <c r="D40" s="17" t="s">
        <v>264</v>
      </c>
      <c r="E40" s="18">
        <f>SUM(E35:E39)</f>
        <v>0.2</v>
      </c>
      <c r="F40" s="17"/>
      <c r="G40" s="17"/>
      <c r="H40" s="17"/>
      <c r="I40" s="17"/>
      <c r="J40" s="17"/>
      <c r="K40" s="17"/>
      <c r="L40" s="19">
        <f>AVERAGE(L36:L39)</f>
        <v>0.33250000000000002</v>
      </c>
      <c r="M40" s="19">
        <f>AVERAGE(M36:M39)</f>
        <v>0.91749999999999998</v>
      </c>
      <c r="N40" s="19">
        <f>AVERAGE(N36:N39)</f>
        <v>0.75</v>
      </c>
      <c r="O40" s="19">
        <f>AVERAGE(O36:O39)</f>
        <v>0.75</v>
      </c>
      <c r="P40" s="19">
        <f>AVERAGE(P36:P39)</f>
        <v>1</v>
      </c>
      <c r="Q40" s="17"/>
      <c r="R40" s="11"/>
      <c r="S40" s="11"/>
      <c r="T40" s="11"/>
      <c r="U40" s="11"/>
      <c r="V40" s="42"/>
      <c r="W40" s="42"/>
      <c r="X40" s="42">
        <f>AVERAGE(X35:X39)*20%</f>
        <v>0.19843</v>
      </c>
      <c r="Y40" s="48"/>
      <c r="Z40" s="48"/>
      <c r="AA40" s="19"/>
      <c r="AB40" s="58"/>
      <c r="AC40" s="67">
        <f>AVERAGE(AC35:AC39)*20%</f>
        <v>0.14576</v>
      </c>
      <c r="AD40" s="48"/>
      <c r="AE40" s="48"/>
      <c r="AF40" s="42"/>
      <c r="AG40" s="90"/>
      <c r="AH40" s="67">
        <f>AVERAGE(AH35:AH39)*20%</f>
        <v>0.1941866666666667</v>
      </c>
      <c r="AI40" s="11"/>
      <c r="AJ40" s="11"/>
      <c r="AK40" s="42"/>
      <c r="AL40" s="90"/>
      <c r="AM40" s="69">
        <f>AVERAGE(AM35:AM39)*20%</f>
        <v>0.17826</v>
      </c>
      <c r="AN40" s="11"/>
      <c r="AO40" s="11"/>
      <c r="AP40" s="42"/>
      <c r="AQ40" s="42"/>
      <c r="AR40" s="69">
        <f>AVERAGE(AR35:AR39)*20%</f>
        <v>0.17198704400000001</v>
      </c>
      <c r="AS40" s="48"/>
    </row>
    <row r="41" spans="1:45" s="29" customFormat="1" ht="18.75" x14ac:dyDescent="0.3">
      <c r="A41" s="20"/>
      <c r="B41" s="20"/>
      <c r="C41" s="20"/>
      <c r="D41" s="21" t="s">
        <v>265</v>
      </c>
      <c r="E41" s="22">
        <f>E40+E34</f>
        <v>1.0000000000000002</v>
      </c>
      <c r="F41" s="20"/>
      <c r="G41" s="20"/>
      <c r="H41" s="20"/>
      <c r="I41" s="20"/>
      <c r="J41" s="20"/>
      <c r="K41" s="20"/>
      <c r="L41" s="23">
        <f>L40*$E$40</f>
        <v>6.6500000000000004E-2</v>
      </c>
      <c r="M41" s="23">
        <f>M40*$E$40</f>
        <v>0.1835</v>
      </c>
      <c r="N41" s="23">
        <f>N40*$E$40</f>
        <v>0.15000000000000002</v>
      </c>
      <c r="O41" s="23">
        <f>O40*$E$40</f>
        <v>0.15000000000000002</v>
      </c>
      <c r="P41" s="23">
        <f>P40*$E$40</f>
        <v>0.2</v>
      </c>
      <c r="Q41" s="20"/>
      <c r="R41" s="20"/>
      <c r="S41" s="20"/>
      <c r="T41" s="20"/>
      <c r="U41" s="20"/>
      <c r="V41" s="43"/>
      <c r="W41" s="43"/>
      <c r="X41" s="52">
        <f>X34+X40</f>
        <v>0.67277014814814817</v>
      </c>
      <c r="Y41" s="50"/>
      <c r="Z41" s="50"/>
      <c r="AA41" s="23"/>
      <c r="AB41" s="59"/>
      <c r="AC41" s="68">
        <f>AC34+AC40</f>
        <v>0.7931436695906432</v>
      </c>
      <c r="AD41" s="50"/>
      <c r="AE41" s="50"/>
      <c r="AF41" s="43"/>
      <c r="AG41" s="91"/>
      <c r="AH41" s="68">
        <f>AH34+AH40</f>
        <v>0.94768355994152054</v>
      </c>
      <c r="AI41" s="20"/>
      <c r="AJ41" s="20"/>
      <c r="AK41" s="43"/>
      <c r="AL41" s="91"/>
      <c r="AM41" s="70">
        <f>AM34+AM40</f>
        <v>0.73140105263157895</v>
      </c>
      <c r="AN41" s="20"/>
      <c r="AO41" s="20"/>
      <c r="AP41" s="43"/>
      <c r="AQ41" s="43"/>
      <c r="AR41" s="70">
        <f>AR34+AR40</f>
        <v>0.80627622184657732</v>
      </c>
      <c r="AS41" s="50"/>
    </row>
  </sheetData>
  <sheetProtection formatColumns="0" formatRows="0"/>
  <mergeCells count="28">
    <mergeCell ref="AP14:AS14"/>
    <mergeCell ref="AP15:AS15"/>
    <mergeCell ref="V14:Z14"/>
    <mergeCell ref="F4:K4"/>
    <mergeCell ref="H5:K5"/>
    <mergeCell ref="H6:K6"/>
    <mergeCell ref="H7:K7"/>
    <mergeCell ref="H8:K8"/>
    <mergeCell ref="Q14:U15"/>
    <mergeCell ref="V15:Z15"/>
    <mergeCell ref="AA15:AE15"/>
    <mergeCell ref="AF15:AJ15"/>
    <mergeCell ref="AK15:AO15"/>
    <mergeCell ref="AK14:AO14"/>
    <mergeCell ref="AF14:AJ14"/>
    <mergeCell ref="AA14:AE14"/>
    <mergeCell ref="A14:B15"/>
    <mergeCell ref="C14:C16"/>
    <mergeCell ref="D14:P15"/>
    <mergeCell ref="A1:K1"/>
    <mergeCell ref="L1:P1"/>
    <mergeCell ref="A2:P2"/>
    <mergeCell ref="A4:B8"/>
    <mergeCell ref="C4:D8"/>
    <mergeCell ref="H9:K9"/>
    <mergeCell ref="H10:K10"/>
    <mergeCell ref="H12:K12"/>
    <mergeCell ref="H11:K11"/>
  </mergeCells>
  <dataValidations count="3">
    <dataValidation allowBlank="1" showInputMessage="1" showErrorMessage="1" error="Escriba un texto " promptTitle="Cualquier contenido" sqref="F17:F33" xr:uid="{00000000-0002-0000-0000-000000000000}"/>
    <dataValidation type="textLength" operator="lessThanOrEqual" allowBlank="1" showInputMessage="1" showErrorMessage="1" error="Por favor ingresar menos de 2.500 caracteres, incluyendo espacios." prompt="Recuerde que este campo tiene máximo 2.500 caracteres, incluyendo espacios." sqref="Y19:Y33 Y39" xr:uid="{00000000-0002-0000-0000-000001000000}">
      <formula1>2500</formula1>
    </dataValidation>
    <dataValidation type="textLength" operator="lessThanOrEqual" allowBlank="1" showInputMessage="1" showErrorMessage="1" error="Por favor ingresar menos de 2.500 caracteres, incluyendo espacios." sqref="W19:X33 W39:X39 Z39 W36:X36 Z36 Z19:Z33 AQ27:AQ33" xr:uid="{00000000-0002-0000-0000-000002000000}">
      <formula1>2500</formula1>
    </dataValidation>
  </dataValidations>
  <hyperlinks>
    <hyperlink ref="AJ37" r:id="rId1" xr:uid="{AA291035-F533-45E7-99EF-279ECA31FB31}"/>
  </hyperlinks>
  <pageMargins left="0.7" right="0.7" top="0.75" bottom="0.75" header="0.3" footer="0.3"/>
  <pageSetup paperSize="9" scale="43" orientation="portrait" r:id="rId2"/>
  <colBreaks count="1" manualBreakCount="1">
    <brk id="12" max="1048575" man="1"/>
  </colBreaks>
  <ignoredErrors>
    <ignoredError sqref="M40:P40" formulaRange="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Los Mártires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cp:lastPrinted>2022-01-27T21:46:59Z</cp:lastPrinted>
  <dcterms:created xsi:type="dcterms:W3CDTF">2021-01-25T18:44:53Z</dcterms:created>
  <dcterms:modified xsi:type="dcterms:W3CDTF">2022-04-08T16:18:07Z</dcterms:modified>
  <cp:category/>
  <cp:contentStatus/>
</cp:coreProperties>
</file>