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8A2CE483-B121-4351-BD5E-C881AF52F68B}" xr6:coauthVersionLast="47" xr6:coauthVersionMax="47" xr10:uidLastSave="{00000000-0000-0000-0000-000000000000}"/>
  <workbookProtection lockStructure="1"/>
  <bookViews>
    <workbookView xWindow="-120" yWindow="-120" windowWidth="29040" windowHeight="15840" xr2:uid="{00000000-000D-0000-FFFF-FFFF00000000}"/>
  </bookViews>
  <sheets>
    <sheet name="GESTIÓN CORP. INSTITUCIONAL" sheetId="1" r:id="rId1"/>
  </sheets>
  <definedNames>
    <definedName name="_xlnm._FilterDatabase" localSheetId="0" hidden="1">'GESTIÓN CORP. INSTITUCIONAL'!$A$17:$AU$17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0" i="1" l="1"/>
  <c r="AT39" i="1"/>
  <c r="AO39" i="1"/>
  <c r="AT38" i="1"/>
  <c r="AS36" i="1" l="1"/>
  <c r="AO36" i="1"/>
  <c r="AO25" i="1" l="1"/>
  <c r="AT20" i="1" l="1"/>
  <c r="AS20" i="1"/>
  <c r="AT19" i="1"/>
  <c r="AS19" i="1"/>
  <c r="AO19" i="1"/>
  <c r="AS22" i="1"/>
  <c r="AT21" i="1"/>
  <c r="AI21" i="1" l="1"/>
  <c r="AI27" i="1"/>
  <c r="AM33" i="1"/>
  <c r="AO33" i="1" s="1"/>
  <c r="AM32" i="1"/>
  <c r="AO32" i="1" s="1"/>
  <c r="AM31" i="1"/>
  <c r="AM30" i="1"/>
  <c r="AM29" i="1"/>
  <c r="AO29" i="1" s="1"/>
  <c r="AM28" i="1"/>
  <c r="AO28" i="1" s="1"/>
  <c r="AM27" i="1"/>
  <c r="AM25" i="1"/>
  <c r="AM24" i="1"/>
  <c r="AM22" i="1"/>
  <c r="AO22" i="1" s="1"/>
  <c r="AM21" i="1"/>
  <c r="AO21" i="1" s="1"/>
  <c r="AH33" i="1"/>
  <c r="AJ33" i="1" s="1"/>
  <c r="AH32" i="1"/>
  <c r="AH31" i="1"/>
  <c r="AJ31" i="1" s="1"/>
  <c r="AH30" i="1"/>
  <c r="AH29" i="1"/>
  <c r="AH28" i="1"/>
  <c r="AH27" i="1"/>
  <c r="AJ27" i="1" s="1"/>
  <c r="AH24" i="1"/>
  <c r="AH22" i="1"/>
  <c r="AJ22" i="1" s="1"/>
  <c r="AF10" i="1"/>
  <c r="AD38" i="1"/>
  <c r="AC34" i="1"/>
  <c r="AC30" i="1"/>
  <c r="AC25" i="1"/>
  <c r="AC24" i="1"/>
  <c r="AD21" i="1"/>
  <c r="AT33" i="1"/>
  <c r="AT28" i="1"/>
  <c r="AT23" i="1"/>
  <c r="AT22" i="1"/>
  <c r="AF9" i="1"/>
  <c r="AF13" i="1"/>
  <c r="AT29" i="1"/>
  <c r="AJ39" i="1"/>
  <c r="AO31" i="1"/>
  <c r="AO27" i="1"/>
  <c r="AJ32" i="1"/>
  <c r="AJ29" i="1"/>
  <c r="AJ28" i="1"/>
  <c r="AE32" i="1"/>
  <c r="AE31" i="1"/>
  <c r="AE23" i="1"/>
  <c r="Z39" i="1"/>
  <c r="X25" i="1"/>
  <c r="X24" i="1"/>
  <c r="Z32" i="1"/>
  <c r="Y19" i="1"/>
  <c r="F34" i="1"/>
  <c r="F33" i="1"/>
  <c r="F32" i="1"/>
  <c r="F31" i="1"/>
  <c r="F30" i="1"/>
  <c r="F29" i="1"/>
  <c r="F28" i="1"/>
  <c r="F27" i="1"/>
  <c r="F26" i="1"/>
  <c r="F25" i="1"/>
  <c r="F24" i="1"/>
  <c r="F23" i="1"/>
  <c r="F22" i="1"/>
  <c r="F21" i="1"/>
  <c r="F20" i="1"/>
  <c r="F19" i="1"/>
  <c r="F18" i="1"/>
  <c r="R21" i="1"/>
  <c r="R37" i="1"/>
  <c r="AR37" i="1" s="1"/>
  <c r="AR27" i="1"/>
  <c r="AR25" i="1"/>
  <c r="AT25" i="1" s="1"/>
  <c r="AS26" i="1"/>
  <c r="AT26" i="1" s="1"/>
  <c r="AO24" i="1"/>
  <c r="AR24" i="1"/>
  <c r="AT24" i="1" s="1"/>
  <c r="F36" i="1"/>
  <c r="F37" i="1"/>
  <c r="F38" i="1"/>
  <c r="AC33" i="1"/>
  <c r="AE33" i="1" s="1"/>
  <c r="AC29" i="1"/>
  <c r="AE29" i="1" s="1"/>
  <c r="AC28" i="1"/>
  <c r="AE28" i="1" s="1"/>
  <c r="AC27" i="1"/>
  <c r="AE27" i="1" s="1"/>
  <c r="AC22" i="1"/>
  <c r="X34" i="1"/>
  <c r="X33" i="1"/>
  <c r="X30" i="1"/>
  <c r="X29" i="1"/>
  <c r="X28" i="1"/>
  <c r="X27" i="1"/>
  <c r="X26" i="1"/>
  <c r="X23" i="1"/>
  <c r="X22" i="1"/>
  <c r="AR38" i="1"/>
  <c r="AM38" i="1"/>
  <c r="AH38" i="1"/>
  <c r="AC38" i="1"/>
  <c r="X38" i="1"/>
  <c r="AM37" i="1"/>
  <c r="AH37" i="1"/>
  <c r="AC37" i="1"/>
  <c r="AE37" i="1" s="1"/>
  <c r="X37" i="1"/>
  <c r="AR36" i="1"/>
  <c r="AM36" i="1"/>
  <c r="AH36" i="1"/>
  <c r="AC36" i="1"/>
  <c r="AE36" i="1" s="1"/>
  <c r="X36" i="1"/>
  <c r="AH34" i="1"/>
  <c r="R33" i="1"/>
  <c r="R32" i="1"/>
  <c r="AR32" i="1" s="1"/>
  <c r="AT32" i="1" s="1"/>
  <c r="AR31" i="1"/>
  <c r="AT31" i="1" s="1"/>
  <c r="AS30" i="1"/>
  <c r="R30" i="1"/>
  <c r="AR30" i="1" s="1"/>
  <c r="AH21" i="1"/>
  <c r="AJ21" i="1" s="1"/>
  <c r="AC21" i="1"/>
  <c r="AR20" i="1"/>
  <c r="AM20" i="1"/>
  <c r="AO20" i="1" s="1"/>
  <c r="AH20" i="1"/>
  <c r="AJ20" i="1" s="1"/>
  <c r="AC20" i="1"/>
  <c r="AE20" i="1" s="1"/>
  <c r="X20" i="1"/>
  <c r="AR19" i="1"/>
  <c r="AH19" i="1"/>
  <c r="AJ19" i="1" s="1"/>
  <c r="AC19" i="1"/>
  <c r="AE19" i="1" s="1"/>
  <c r="X19" i="1"/>
  <c r="Z19" i="1" s="1"/>
  <c r="AR18" i="1"/>
  <c r="AT18" i="1" s="1"/>
  <c r="AM18" i="1"/>
  <c r="AO18" i="1" s="1"/>
  <c r="AH18" i="1"/>
  <c r="AJ18" i="1" s="1"/>
  <c r="AC18" i="1"/>
  <c r="AE18" i="1" s="1"/>
  <c r="X18" i="1"/>
  <c r="AE21" i="1" l="1"/>
  <c r="Z35" i="1"/>
  <c r="Z40" i="1" s="1"/>
  <c r="AE38" i="1"/>
  <c r="AE39" i="1" s="1"/>
  <c r="R39" i="1"/>
  <c r="AE35" i="1"/>
  <c r="AT30" i="1"/>
  <c r="AT36" i="1"/>
  <c r="F35" i="1"/>
  <c r="AT37" i="1"/>
  <c r="AT27" i="1"/>
  <c r="F39" i="1"/>
  <c r="R40" i="1" s="1"/>
  <c r="AJ35" i="1"/>
  <c r="AJ40" i="1" s="1"/>
  <c r="AO35" i="1"/>
  <c r="AO40" i="1" s="1"/>
  <c r="AE40" i="1" l="1"/>
  <c r="AT35" i="1"/>
  <c r="F40" i="1"/>
  <c r="AT40" i="1" l="1"/>
</calcChain>
</file>

<file path=xl/sharedStrings.xml><?xml version="1.0" encoding="utf-8"?>
<sst xmlns="http://schemas.openxmlformats.org/spreadsheetml/2006/main" count="626" uniqueCount="357">
  <si>
    <t>PROCESO
GESTIÓN CORPORATIVA INSTITUCIONAL</t>
  </si>
  <si>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26 de enero de 2021
</t>
    </r>
    <r>
      <rPr>
        <b/>
        <sz val="11"/>
        <color indexed="8"/>
        <rFont val="Calibri Light"/>
        <family val="2"/>
      </rPr>
      <t xml:space="preserve">Caso HOLA: </t>
    </r>
    <r>
      <rPr>
        <sz val="11"/>
        <rFont val="Calibri Light"/>
        <family val="2"/>
      </rPr>
      <t>151110</t>
    </r>
  </si>
  <si>
    <t>VIGENCIA DE LA PLANEACIÓN 2021</t>
  </si>
  <si>
    <t>DEPENDENCIAS ASOCIADAS</t>
  </si>
  <si>
    <t>SUBSECRETARÍA DE GESTIÓN INSTITUCIONAL
Dirección Financiera
Dirección de Contratación
Dirección Administrativa</t>
  </si>
  <si>
    <t>CONTROL DE CAMBIOS</t>
  </si>
  <si>
    <t>VERSIÓN</t>
  </si>
  <si>
    <t>FECHA</t>
  </si>
  <si>
    <t>DESCRIPCIÓN DE LA MODIFICACIÓN</t>
  </si>
  <si>
    <t>01 de marzo de 2021</t>
  </si>
  <si>
    <t>Publicación del plan de gestión aprobado. Caso HOLA: 158180</t>
  </si>
  <si>
    <t>26 de marzo de 2021</t>
  </si>
  <si>
    <t xml:space="preserve">De acuerdo con los argumentos presentados por la Subsecretaría de Gestión Institucional en las comunicaciones de fecha 25 y 26 de marzo de 2021, se ajusta la programación trimestral de la meta No. 5 "Actualizar el 100% de procesos y procedimientos que se vieron afectados por la implementación del Sap-Bogdata" y en consecuencia el tipo de programación de Creciente a Suma. Igualmente, se ajusta el alcance de la meta No. 15 de " Reportar cuatro (4) seguimientos del cumplimiento de las actividades formuladas en el plan de acción del ITB", a "Reportar tres (3) seguimientos del cumplimiento de las actividades formuladas en el plan de acción del ITB" y su programación trimestral. </t>
  </si>
  <si>
    <t>27 de abril de 2021</t>
  </si>
  <si>
    <t xml:space="preserve">Para el primer trimestre de la vigencia 2021, el plan de gestión del proceso alcanzó un nivel de desempeño del 100% de acuerdo con lo programado, y del 9% acumulado para la vigencia. 
Se actualiza programación de la meta transversal "Actualizar el 100% los documentos del proceso conforme al plan de trabajo definido" según comunicación del proceso.  </t>
  </si>
  <si>
    <t>30 de julio de 2021</t>
  </si>
  <si>
    <t>Para el segundo trimestre de la vigencia 2021, el plan de gestión del proceso alcanzó un nivel de desempeño del 91,61% de acuerdo con lo programado, y del 42,1% acumulado para la vigencia.</t>
  </si>
  <si>
    <t>7 de septiembre de 2021</t>
  </si>
  <si>
    <t xml:space="preserve">Se elimina la Meta No. 17 "Diseñar e implementar una (1) herramienta para la evaluación de la prestación de servicios ofrecidos entre dependencias  por la entidad, mediante los canales de atención (presencial, virtual, telefónico y escrito)", de acuerdo con los argumentos esbozados por la Subsecretaría de Gestión Institucional en calidad de líder del macroproceso, mediante memorando 20214000306453 de fecha 31/08/2021. </t>
  </si>
  <si>
    <t>3 de noviembre de 2021</t>
  </si>
  <si>
    <t>Para el tercer trimestre de la vigencia 2021, el plan de gestión del proceso alcanzó un nivel de desempeño del 97,69% de acuerdo con lo programado, y del 59,8% acumulado para la vigencia.</t>
  </si>
  <si>
    <t>PLAN ESTRATÉGICO INSTITUCIONAL</t>
  </si>
  <si>
    <t>PROGRAMACIÓN DE LA VIGENCIA</t>
  </si>
  <si>
    <t>INDICADOR</t>
  </si>
  <si>
    <t>SEGUIMIENTO PLANES DE GESTIÓN CORPORATIVA INSTITUCIONAL</t>
  </si>
  <si>
    <t xml:space="preserve">I TRIMESTRE </t>
  </si>
  <si>
    <t xml:space="preserve">II TRIMESTRE </t>
  </si>
  <si>
    <t xml:space="preserve">III TRIMESTRE </t>
  </si>
  <si>
    <t xml:space="preserve">IV TRIMESTRE </t>
  </si>
  <si>
    <t>EVALUACIÓN FINAL PLAN DE GESTIÓN</t>
  </si>
  <si>
    <t>No OE</t>
  </si>
  <si>
    <t>OBJETIVO ESTRATÉGICO</t>
  </si>
  <si>
    <t>MAGNITUD DE LA META</t>
  </si>
  <si>
    <t>No. Meta</t>
  </si>
  <si>
    <t>META PLAN DE GESTIÓN VIGENCIA</t>
  </si>
  <si>
    <t>PONDERACIÓN DE LA META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</si>
  <si>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</si>
  <si>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</si>
  <si>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</si>
  <si>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</si>
  <si>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</si>
  <si>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</si>
  <si>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</si>
  <si>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</si>
  <si>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</si>
  <si>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</si>
  <si>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</si>
  <si>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</si>
  <si>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</si>
  <si>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</si>
  <si>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</si>
  <si>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</si>
  <si>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</si>
  <si>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</si>
  <si>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</si>
  <si>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</si>
  <si>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</si>
  <si>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</si>
  <si>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</si>
  <si>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</si>
  <si>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Numerador</t>
  </si>
  <si>
    <t>Denominador</t>
  </si>
  <si>
    <t>Fortalecer la gestión institucional aumentando las capacidades de la entidad para la planeación, seguimiento y ejecución de sus metas y recursos, y la gestión del talento humano.</t>
  </si>
  <si>
    <t>Girar el 100% de las reservas presupuestales definitivas de la Secretaría Distrital de Gobierno.</t>
  </si>
  <si>
    <t>Gestión</t>
  </si>
  <si>
    <t>Porcentaje de Giros de Reservas Presupuestales</t>
  </si>
  <si>
    <t>Total de Giros de Reservas Presupuestales</t>
  </si>
  <si>
    <t>Total de reservas acumuladas definitivas</t>
  </si>
  <si>
    <t>99,07% (Información con corte al 31 de diciembre de 2020)</t>
  </si>
  <si>
    <t>Creciente</t>
  </si>
  <si>
    <t>Porcentaje de Giros de Reservas</t>
  </si>
  <si>
    <t>Eficacia</t>
  </si>
  <si>
    <t>Informe de Ejecución de Reservas Presupuestales</t>
  </si>
  <si>
    <t>Aplicativo SDH
BOGDATA, página web</t>
  </si>
  <si>
    <t>Dirección Financiera</t>
  </si>
  <si>
    <t>Pagina web SDG: Informe de ejecución de reservas presupuestales</t>
  </si>
  <si>
    <t xml:space="preserve">Se cumplió con la meta propuesta del I trimestres ya que a 31 de diciembre se tenia un subtotal acumulado de $3.196.201.307 por concepto de Reservas de Funcionamiento, y un subtotal acumulado de $5.742.133.449 por concepto de Reservas de Inversión, para un total de $8.938.334.756. De lo anterior, se autorizó y se ejecutó el giro de  $3.728.180.117, correspondiente a un 41,71 siendo un porentaje mayor al programado. </t>
  </si>
  <si>
    <t>Reporte ejecución de reservas 
http://www.gobiernobogota.gov.co/transparencia/presupuesto/ejecucion-presupuestal</t>
  </si>
  <si>
    <t>Se cumplió con un indicador muy cercano a la meta propuesta del II trimestres ya que a 31 de diciembre se tenia un subtotal acumulado de $3.196.201.307 por concepto de Reservas de Funcionamiento, y un subtotal acumulado de $5.742.133.449 por concepto de Reservas de Inversión, para un total de $8.938.334.756. De lo anterior, se autorizó y se ejecutó el giro de  $5.703.629.688, correspondiente a un 63,81%.</t>
  </si>
  <si>
    <t xml:space="preserve">Reporte ejecución reservas presupuestales junio- expedido por BOGDATA.
https://gobiernobogota-my.sharepoint.com/personal/yamile_espinosa_gobiernobogota_gov_co/_layouts/15/onedrive.aspx?ct=1626268540428&amp;or=OWA%2DNT&amp;cid=7f0c4587%2D3226%2D7c3a%2D3bb8%2Dead14a053e23&amp;originalPath=aHR0cHM6Ly9nb2JpZXJub2JvZ290YS1teS5zaGFyZXBvaW50LmNvbS86ZjovZy9wZXJzb25hbC95YW1pbGVfZXNwaW5vc2FfZ29iaWVybm9ib2dvdGFfZ292X2NvL0VtalM3MzF1ZWY1SHRpRS1vek1QRDJzQkZCaFg4Vk5nbE0zOWxIaEhTbFk0OVE%5FcnRpbWU9NFZHTmVzbEcyVWc&amp;id=%2Fpersonal%2Fyamile%5Fespinosa%5Fgobiernobogota%5Fgov%5Fco%2FDocuments%2FPLANES%20GESTION%202021%2FNivel%20Central%2F09%5FGestion%20corporativa%20institucional%2FII%20TRIMESTRE%2FMeta%201
</t>
  </si>
  <si>
    <t>Se cumplió al 100% con la meta propuesta del III trimestre en razón a que a 31 de diciembre se tenia un subtotal acumulado de $3.196.201.307 por concepto de Reservas de Funcionamiento, y un subtotal acumulado de $5.742.133.449 por concepto de Reservas de Inversión, para un total de $8.938.334.756. De lo anterior, se autorizó y se ejecutó el giro de  $7.197.229.511, correspondiente a un 85,65%.Se cumplió al 100% con la meta propuesta del III trimestre en razón a que a 31 de diciembre se tenia un subtotal acumulado de $3.196.201.307 por concepto de Reservas de Funcionamiento, y un subtotal acumulado de $5.742.133.449 por concepto de Reservas de Inversión, para un total de $8.938.334.756. De lo anterior, se autorizó y se ejecutó el giro de  $7.197.229.511, correspondiente a un 85,65%.</t>
  </si>
  <si>
    <t>Pagina web de la entidad: http://www.gobiernobogota.gov.co/transparencia/presupuesto/ejecucion-presupuestal                 carpeta share point: https://gobiernobogota-my.sharepoint.com/personal/yamile_espinosa_gobiernobogota_gov_co/_layouts/15/onedrive.aspx?ct=1634049174317&amp;or=OWA%2DNT&amp;cid=e296c6e0%2D32aa%2D6099%2D2699%2D1e209daec039&amp;originalPath=aHR0cHM6Ly9nb2JpZXJub2JvZ290YS1teS5zaGFyZXBvaW50LmNvbS86ZjovZy9wZXJzb25hbC95YW1pbGVfZXNwaW5vc2FfZ29iaWVybm9ib2dvdGFfZ292X2NvL0V2ZHZ5cG14c3BOTmltb25iQnYxRWRFQk1CcGlyT2NmRnVydlZ0SlBMc3lCd0E%5FcnRpbWU9aUM1Y01ZMk4yVWc&amp;id=%2Fpersonal%2Fyamile%5Fespinosa%5Fgobiernobogota%5Fgov%5Fco%2FDocuments%2FPLANES%20GESTION%202021%2FNivel%20Central%2F09%5FGestion%20corporativa%20institucional%2FIII%20TRIMESTRE%2FMeta%201</t>
  </si>
  <si>
    <t xml:space="preserve">https://www.gobiernobogota.gov.co/transparencia/presupuesto/ejecucion-presupuestal 
https://gobiernobogota-my.sharepoint.com/:w:/g/personal/josem_rojas_gobiernobogota_gov_co/Ef7QYlslOC9OvBXOO1OTo44B1iZ97KPrFGHdIMo67jRxJQ?e=dSXFdW </t>
  </si>
  <si>
    <t>Mantener  la generación de órdenes de pago a las cuentas de prestación de servicios personales en (5) días hábiles contados a partir del día siguiente de la radicación, previo cumplimiento de los requisitos.</t>
  </si>
  <si>
    <t>Pago de cuentas</t>
  </si>
  <si>
    <t>Número de días para generar orden de pago (promedio)</t>
  </si>
  <si>
    <t>N/A</t>
  </si>
  <si>
    <t>3,51 días 
(Información con corte al 30 de diciembre de 2020)</t>
  </si>
  <si>
    <t>Constante</t>
  </si>
  <si>
    <t>Días para pago de cuentas</t>
  </si>
  <si>
    <t>Eficiencia</t>
  </si>
  <si>
    <t>Base de datos de registro de cuentas</t>
  </si>
  <si>
    <t>Archivo Dirección Financiera
Opget / BogDATA</t>
  </si>
  <si>
    <t xml:space="preserve">La dependencia tiene como visión una eficiencia en el giro de los recursos de la entidad. De eso hacen parte la celeridad con la que la Dirección Financiera gire las solicitudes recibidas. Por eso, se tiene establecido un plazo de 5 días para girar los recursos de cada solicitud. En el caso, se evidencia un cumplimiento elevado, de casi el 100% de los 5 días en cuestión, de un total de 1277 operaciones giradas durante los 3 meses que lleva el año, lo cual es un indicador importante y eficiente. </t>
  </si>
  <si>
    <t>Archivo adjunto de los giros realizados en el trimestre. 
https://gobiernobogota-my.sharepoint.com/personal/yamile_espinosa_gobiernobogota_gov_co/_layouts/15/onedrive.aspx?ct=1617884339161&amp;or=OWA%2DNT&amp;cid=358da791%2D9540%2Dccf4%2Df520%2D8108d10b434b&amp;originalPath=aHR0cHM6Ly9nb2JpZXJub2JvZ290YS1teS5zaGFyZXBvaW50LmNvbS86ZjovZy9wZXJzb25hbC95YW1pbGVfZXNwaW5vc2FfZ29iaWVybm9ib2dvdGFfZ292X2NvL0VyVFFPYjU2dEdaR3NjcU9PcTBteXBrQlFFcDFBSWJENENqeDVwVFlBeVVnQ2c%5FcnRpbWU9VlZBcGdJajYyRWc&amp;id=%2Fpersonal%2Fyamile%5Fespinosa%5Fgobiernobogota%5Fgov%5Fco%2FDocuments%2FPLANES%20GESTION%202021%2FNivel%20Central%2F09%5FGestion%20corporativa%20institucional%2FI%20TRIMESTRE%2FMeta%202</t>
  </si>
  <si>
    <t xml:space="preserve">La dependencia tiene como visión una eficiencia en el giro de los recursos de la entidad. De eso hacen parte la celeridad con la que la Dirección Financiera gire las solicitudes recibidas. Por eso, se tiene establecido un plazo de 5 días para girar los recursos de cada solicitud. En el caso, se evidencia un cumplimiento elevado, del 100% de los 5 días en cuestión, de un total de 2128 operaciones giradas durante los 3 meses que lleva el segundo trimestre, lo cual es un indicador importante y eficiente. </t>
  </si>
  <si>
    <t>Se puede consultar los giros realizados en el trimestre en el siguiente enlace la pagina web de la entidad: 
http://www.gobiernobogota.gov.co/transparencia/presupuesto/ejecucion-presupuestal</t>
  </si>
  <si>
    <t xml:space="preserve">La dependencia tiene como visión una eficiencia en el giro de los recursos de la entidad. De eso hacen parte la celeridad con la que la Dirección Financiera gire las solicitudes recibidas. Por eso, se tiene establecido un plazo de 5 días para girar los recursos de cada solicitud. En el caso, se evidencia un cumplimiento elevado, del 100% de los 5 días en cuestión, de un total de 2295 operaciones giradas durante los 3 meses que lleva el tercer trimestre, lo cual es un indicador importante y eficiente. </t>
  </si>
  <si>
    <t>Carpeta share point: https://gobiernobogota-my.sharepoint.com/personal/yamile_espinosa_gobiernobogota_gov_co/_layouts/15/onedrive.aspx?ct=1634049174317&amp;or=OWA%2DNT&amp;cid=e296c6e0%2D32aa%2D6099%2D2699%2D1e209daec039&amp;originalPath=aHR0cHM6Ly9nb2JpZXJub2JvZ290YS1teS5zaGFyZXBvaW50LmNvbS86ZjovZy9wZXJzb25hbC95YW1pbGVfZXNwaW5vc2FfZ29iaWVybm9ib2dvdGFfZ292X2NvL0V2ZHZ5cG14c3BOTmltb25iQnYxRWRFQk1CcGlyT2NmRnVydlZ0SlBMc3lCd0E%5FcnRpbWU9aUM1Y01ZMk4yVWc&amp;id=%2Fpersonal%2Fyamile%5Fespinosa%5Fgobiernobogota%5Fgov%5Fco%2FDocuments%2FPLANES%20GESTION%202021%2FNivel%20Central%2F09%5FGestion%20corporativa%20institucional%2FIII%20TRIMESTRE%2FMeta%202</t>
  </si>
  <si>
    <t xml:space="preserve">La dependencia tiene como visión una eficiencia en el giro de los recursos de la entidad. De eso hacen parte la celeridad con la que la Dirección Financiera gire las solicitudes recibidas. Por eso, se tiene establecido un plazo de 5 días para girar los recursos de cada solicitud. En el caso, se evidencia un cumplimiento elevado, del 100% de los 5 días en cuestión, de un total de 3282 operaciones giradas durante los 3 meses que lleva el tercer trimestre, lo cual es un indicador importante y eficiente. </t>
  </si>
  <si>
    <t xml:space="preserve">https://gobiernobogota-my.sharepoint.com/:x:/g/personal/josem_rojas_gobiernobogota_gov_co/EdFEtmnsHbdBtIGOG_mcyaEBQtbtZQYeEHHfzWxRmRwAvw?e=66ivh9 </t>
  </si>
  <si>
    <t>Presentar los estados financieros emitidos durante el año, en máximo cinco (5) días previos a la fecha límite de presentación en cada mes, es decir, máximo el día 25 de cada mes.</t>
  </si>
  <si>
    <t xml:space="preserve">Presentación de Estados Financieros </t>
  </si>
  <si>
    <t>Número de días promedio para la presentación de los Estados Financieros</t>
  </si>
  <si>
    <t>12,46días (Promedio de presentación de Estados Financieros en la vigencia 2020)</t>
  </si>
  <si>
    <t>Días para presentación de estados financieros</t>
  </si>
  <si>
    <t>Estados financieros (fecha de presentación)
Certificación</t>
  </si>
  <si>
    <t>Archivo Dirección Financiera
Página Web, sección Transparencia - presupuesto - Estados Financieros</t>
  </si>
  <si>
    <t xml:space="preserve">Para el I Trimestre de 2021, los estados financieros se presentaron en 23,5 días frente a la meta de 25 días, evidenciando eficiencia en el proceso.
Este indicador es de medición heterogénea, ya que para la expedición de los estados financieros, se requiere del los libros oficiales que envia la Secretaría Distrital de Hacienda, por tal motivo se publican luego de la validación y concertación de la información, durante el 1 trimestre de la vigencia se publicaron los estados financieros de enero y febrero en terminos. 
Se aclara que el mes de marzo de 2021 todavía no puede ser publicado, debido a que se encuentra en terminos.
No se incluye el reporte de diciembre 2020 ya que es cierre de vigencia y se demora mucho más la recepción de los libros oficiales. </t>
  </si>
  <si>
    <t>http://www.gobiernobogota.gov.co/transparencia/presupuesto/estados-financieros 
Anexo dos reportes de estados financieros (enero y febrero 2021)</t>
  </si>
  <si>
    <t>Para el II Trimestre de 2021, los estados financieros se presentaron en 19 días promedio, frente a la meta de 25 días, evidenciando eficiencia en el proceso.
Este indicador es de medición heterogénea, ya que para la expedición de los estados financieros, se requiere de los libros oficiales que envía la Secretaría Distrital de Hacienda, por tal motivo se publican luego de la validación y concertación de la información; durante el 2do trimestre de la vigencia se publicaron los Estados Financieros de Marzo, Abril y Mayo en terminos. 
Se aclara que el mes de junio de 2021 todavía no puede ser publicado, debido a que se encuentra en términos.</t>
  </si>
  <si>
    <t>Se puede consultar la publicación de los estados financieros en el trimestre en el siguiente enlace la pagina web de la entidad: 
http://www.gobiernobogota.gov.co/transparencia/presupuesto/estados-financieros</t>
  </si>
  <si>
    <t>Para el III Trimestre de 2021, los estados financieros se presentaron en 17 días promedio, frente a la meta de 25 días, evidenciando eficiencia en el proceso.Este indicador es de medición heterogénea, ya que para la expedición de los estados financieros, se requiere de los libros oficiales que envía la Secretaría Distrital de Hacienda, por tal motivo se publican luego de la validación y concertación de la información; durante el 3 trimestre de la vigencia se publicaron los Estados Financieros de junio, julio y agosto en términos. Se aclara que el mes de septiembre de 2021 todavía no puede ser publicado, debido a que se encuentra en términos.</t>
  </si>
  <si>
    <t>Pagina web de la entidad: http://www.gobiernobogota.gov.co/transparencia/presupuesto/estados-financieros             Carpeta share point: https://gobiernobogota-my.sharepoint.com/personal/yamile_espinosa_gobiernobogota_gov_co/_layouts/15/onedrive.aspx?ct=1634049174317&amp;or=OWA%2DNT&amp;cid=e296c6e0%2D32aa%2D6099%2D2699%2D1e209daec039&amp;originalPath=aHR0cHM6Ly9nb2JpZXJub2JvZ290YS1teS5zaGFyZXBvaW50LmNvbS86ZjovZy9wZXJzb25hbC95YW1pbGVfZXNwaW5vc2FfZ29iaWVybm9ib2dvdGFfZ292X2NvL0V2ZHZ5cG14c3BOTmltb25iQnYxRWRFQk1CcGlyT2NmRnVydlZ0SlBMc3lCd0E%5FcnRpbWU9aUM1Y01ZMk4yVWc&amp;id=%2Fpersonal%2Fyamile%5Fespinosa%5Fgobiernobogota%5Fgov%5Fco%2FDocuments%2FPLANES%20GESTION%202021%2FNivel%20Central%2F09%5FGestion%20corporativa%20institucional%2FIII%20TRIMESTRE%2FMeta%203</t>
  </si>
  <si>
    <t xml:space="preserve">https://www.gobiernobogota.gov.co/transparencia/presupuesto/estados-financieros 
http://gaia.gobiernobogota.gov.co/proceso/gesti%C3%B3n-corporativa-institucional 
</t>
  </si>
  <si>
    <t>Implementar estrategias de Gobierno Abierto y transparencia, haciendo uso de herramientas de las TIC para su divulgación, como parte del fortalecimiento de la relación entre la ciudadanía y el gobierno.</t>
  </si>
  <si>
    <t>Actualizar el 100% de procesos y procedimientos que se vieron afectados por la implementación del Sap-Bogdata</t>
  </si>
  <si>
    <t>Actualización de procesos y procedimientos de la Dirección Financiera, posterior al Bogdata</t>
  </si>
  <si>
    <t>Número de procesos y procedimientos actualizados afectados por la implementación del Sap-Bogdata</t>
  </si>
  <si>
    <t>Número de procesos y procedimientos afectados por la implementación del Sap-Bogdata</t>
  </si>
  <si>
    <t>Suma</t>
  </si>
  <si>
    <t>Porcentaje de procesos y procedimientos actualizados</t>
  </si>
  <si>
    <t>Reporte de procesos y procedimientos actualizados.</t>
  </si>
  <si>
    <t>Predis, página web, Obget, archivo Dirección Financiera, Sap-Bogdata.</t>
  </si>
  <si>
    <t>Dirección Financiera y Subsecretaría de Gestión Institucional</t>
  </si>
  <si>
    <t>Base de datos de registro de procesos y procedimientos</t>
  </si>
  <si>
    <t>No programada</t>
  </si>
  <si>
    <t>No se tiene programación de la meta para el I trimestre</t>
  </si>
  <si>
    <t>No aplica</t>
  </si>
  <si>
    <t>Durante la vigencia 2020, la Entidad sufrió una transición de plataforma digital desde la cual se realizaban los procedimientos de pagos a sus obligaciones, asignación de CDPs y de RPs, descarga de información contable, entre otros. Esa transición implicó un reto para la Dirección Financiera, y para otras que posiblemente estuvieran realacionadas con los procedimientos que realiza SAP-Bogdata, pero así mismo, implicó unos cambios en plazos y en procedimientos. 
Por lo anterior, la Subsecretaría de Gestión Institucional, determinó conveniente actualizar esos procedimientos, para que la Dirección Financiera se ajustara a la reglamentación contable y administrativa, y como se ve en el presente periodo, se ha cumplido al 98,48% con ese lineamiento, con un total de 13 procesos actualizados.</t>
  </si>
  <si>
    <t>Matriz de seguimiento a los documentos actualizados.
https://gobiernobogota-my.sharepoint.com/personal/yamile_espinosa_gobiernobogota_gov_co/_layouts/15/onedrive.aspx?ct=1626352684263&amp;or=OWA%2DNT&amp;cid=333c4bf5%2D958b%2Dc5ec%2Ddd4f%2Dc485de0c7c6a&amp;originalPath=aHR0cHM6Ly9nb2JpZXJub2JvZ290YS1teS5zaGFyZXBvaW50LmNvbS86ZjovZy9wZXJzb25hbC95YW1pbGVfZXNwaW5vc2FfZ29iaWVybm9ib2dvdGFfZ292X2NvL0VtalM3MzF1ZWY1SHRpRS1vek1QRDJzQkZCaFg4Vk5nbE0zOWxIaEhTbFk0OVE%5FcnRpbWU9d3hBd1pJMUgyVWc&amp;id=%2Fpersonal%2Fyamile%5Fespinosa%5Fgobiernobogota%5Fgov%5Fco%2FDocuments%2FPLANES%20GESTION%202021%2FNivel%20Central%2F09%5FGestion%20corporativa%20institucional%2FII%20TRIMESTRE%2FMeta%204</t>
  </si>
  <si>
    <t xml:space="preserve">El nuevo aplicativo SAP-Bogdata, implicó unos cambios en plazos y en procedimientos, que se ven reflejados en el cumplimiento del presente Indicador.La Subsecretaría de Gestión Institucional, determinó conveniente actualizar esos procedimientos, para que la Dirección Financiera se ajustara a la reglamentación contable y administrativa, se actualizaron 9 documentos </t>
  </si>
  <si>
    <t>MATIZ: http://gaia.gobiernobogota.gov.co/proceso/gesti%C3%B3n-corporativa-institucional</t>
  </si>
  <si>
    <t xml:space="preserve">http://gaia.gobiernobogota.gov.co/proceso/gesti%C3%B3n-corporativa-institucional </t>
  </si>
  <si>
    <t>Realizar tres (3) ejercicios de depuración de inventarios de conformidad con lo establecido en la Resolución DDC- 000001 de 2019 y la Resolución 1519 del 20 de noviembre de 2019, o normas que las sustituyan.</t>
  </si>
  <si>
    <t>Depuración de Inventarios</t>
  </si>
  <si>
    <t>Numero de ejercicios de depuración de inventarios realizados</t>
  </si>
  <si>
    <t xml:space="preserve">Numero de ejercicios de depuración de inventarios propuestos </t>
  </si>
  <si>
    <t>3 ejercicios de depuración en la vigencia 2020</t>
  </si>
  <si>
    <t>Ejercicios de Depuración de Inventarios</t>
  </si>
  <si>
    <t>Informe Depuración de Inventarios</t>
  </si>
  <si>
    <t>Resoluciones de baja de bienes.</t>
  </si>
  <si>
    <t>Dirección Administrativa</t>
  </si>
  <si>
    <t>Archivo Dirección Administrativa</t>
  </si>
  <si>
    <t>No se tiene programación de la meta para el trimestre</t>
  </si>
  <si>
    <t>No esta programada para el II trimestre de 2021</t>
  </si>
  <si>
    <t xml:space="preserve">En el Comité Institucional de Gestión y Desempeño del 31 de agosto de 2021, según quedó registrado en el acta No 13, se presentaron equipos de computo, de oficina y otros equipos para ser dados de baja. La baja fue aprobada por el comité  </t>
  </si>
  <si>
    <t>Carpeta Share point: https://gobiernobogota-my.sharepoint.com/personal/yamile_espinosa_gobiernobogota_gov_co/_layouts/15/onedrive.aspx?ct=1634162826128&amp;or=OWA%2DNT&amp;cid=85f97a6a%2D911d%2D353c%2D3c4f%2Db2910833b555&amp;originalPath=aHR0cHM6Ly9nb2JpZXJub2JvZ290YS1teS5zaGFyZXBvaW50LmNvbS86ZjovZy9wZXJzb25hbC95YW1pbGVfZXNwaW5vc2FfZ29iaWVybm9ib2dvdGFfZ292X2NvL0V2ZHZ5cG14c3BOTmltb25iQnYxRWRFQk1CcGlyT2NmRnVydlZ0SlBMc3lCd0E%5FcnRpbWU9MXFybDBaV08yVWc&amp;id=%2Fpersonal%2Fyamile%5Fespinosa%5Fgobiernobogota%5Fgov%5Fco%2FDocuments%2FPLANES%20GESTION%202021%2FNivel%20Central%2F09%5FGestion%20corporativa%20institucional%2FIII%20TRIMESTRE%2FMeta%205</t>
  </si>
  <si>
    <t>Resolucion 1351 de 1o de Diciembre y Resolucion 1448 del 30 de diciembre de 2021</t>
  </si>
  <si>
    <t>Se da cumplimiento a las metas prgramadas para el año 2021.</t>
  </si>
  <si>
    <t>Realizar calibración y mantenimiento 60 push de los lavamanos del edificio Bicentenario.</t>
  </si>
  <si>
    <t>Calibración y mantenimiento push lavamanos</t>
  </si>
  <si>
    <t>Número de push de lavamanos calibrados y con mantenimiento</t>
  </si>
  <si>
    <t>Número de push de lavamanos calibrados y con mantenimiento programados</t>
  </si>
  <si>
    <t>86% de los push de los baños del edificio Bicentenario reemplazados en la vigencia 2020 (48 push)</t>
  </si>
  <si>
    <t>Push de lavamanos calibrados</t>
  </si>
  <si>
    <t>reporte de mantenimiento de instalaciones sanitarias</t>
  </si>
  <si>
    <t>Certificación emitida por Oficina Asesora de Planeación - equipo de Planeación Institucional y registro fotográfico</t>
  </si>
  <si>
    <t xml:space="preserve">reporte de mantenimiento de las instalaciones sanitarias </t>
  </si>
  <si>
    <t>En el segundo trimestre se calibraron 60 push de los lavamanos del edificio Bicentenario, dando cumplimiento a la totalidad de la meta.</t>
  </si>
  <si>
    <t>Certificacion emitida por la OAP y registros fotograficos.
https://gobiernobogota-my.sharepoint.com/personal/yamile_espinosa_gobiernobogota_gov_co/_layouts/15/onedrive.aspx?ct=1626268540428&amp;or=OWA%2DNT&amp;cid=7f0c4587%2D3226%2D7c3a%2D3bb8%2Dead14a053e23&amp;originalPath=aHR0cHM6Ly9nb2JpZXJub2JvZ290YS1teS5zaGFyZXBvaW50LmNvbS86ZjovZy9wZXJzb25hbC95YW1pbGVfZXNwaW5vc2FfZ29iaWVybm9ib2dvdGFfZ292X2NvL0VtalM3MzF1ZWY1SHRpRS1vek1QRDJzQkZCaFg4Vk5nbE0zOWxIaEhTbFk0OVE%5FcnRpbWU9NFZHTmVzbEcyVWc&amp;id=%2Fpersonal%2Fyamile%5Fespinosa%5Fgobiernobogota%5Fgov%5Fco%2FDocuments%2FPLANES%20GESTION%202021%2FNivel%20Central%2F09%5FGestion%20corporativa%20institucional%2FII%20TRIMESTRE%2FMeta%206</t>
  </si>
  <si>
    <t>Meta cumplida en el II trimestre de 2021</t>
  </si>
  <si>
    <t>Meta cumplida en el II trimestre de 2021. Se calibraron 60 push de los lavamanos del edificio Bicentenario, dando cumplimiento a la totalidad de la meta.</t>
  </si>
  <si>
    <t>Realizar la calibración y mantenimiento a los push de 56 sanitarios del edificio bicentenario.</t>
  </si>
  <si>
    <t>Calibración y mantenimiento push de sanitarios</t>
  </si>
  <si>
    <t>Número de push de sanitarios  calibrados y con mantenimiento</t>
  </si>
  <si>
    <t>Número de push de sanitarios calibrados y con mantenimiento programados</t>
  </si>
  <si>
    <t>Push de sanitarios  calibrados</t>
  </si>
  <si>
    <t>reporte de mantenimiento de instalaciones</t>
  </si>
  <si>
    <t>No programada para el III trimestre de 2021.</t>
  </si>
  <si>
    <t xml:space="preserve">No programda
</t>
  </si>
  <si>
    <t>Registro fotografico.</t>
  </si>
  <si>
    <t>Instalar baterías ahorradoras de agua en los sanitarios y orinales que se encuentran en el Despacho (7 sanitarios, 3 orinales), furatena (4 orinales), 20 de julio (4 sanitarios, 2 orinales) y segunda instancia (5 sanitarios, 1 orinal)</t>
  </si>
  <si>
    <t>Retadora (Mejora)</t>
  </si>
  <si>
    <t>Baterías ahorradoras de agua instaladas</t>
  </si>
  <si>
    <t>Numero de Baterías ahorradoras de agua instaladas en áreas determinadas</t>
  </si>
  <si>
    <t>Numero de Baterías ahorradoras de agua programadas a  instalar en las áreas determinadas</t>
  </si>
  <si>
    <t>Garantizar el funcionamiento oportuno del archivo central de la entidad en la sede que se encuentra arrendada, una vez se finalice el traslado.</t>
  </si>
  <si>
    <t>Traslado del archivo documental</t>
  </si>
  <si>
    <t>Numero de cajas del archivo documental trasladadas a la nueva sede del archivo central</t>
  </si>
  <si>
    <t>Numero de cajas del archivo documental programadas a trasladar</t>
  </si>
  <si>
    <t>Reporte de traslado de archivo central</t>
  </si>
  <si>
    <t>Registro fotográfico y relación de cajas trasladadas</t>
  </si>
  <si>
    <t xml:space="preserve">Se realizó completamente el traslado del total de las 44.500 cajas que se encontraban en el archivo central de Kennedy a la nueva sede en Montevideo.
Adicionalmente, se está recibiendo un plan de trabajo de nivel central para la recepción de 8.000 cajas del depósito, con relación a la estrategía del Smartworking. </t>
  </si>
  <si>
    <t>Registro fotografico y listado de planillas traslado archivo.</t>
  </si>
  <si>
    <t>Meta cumplida en el I trimestre de 2021</t>
  </si>
  <si>
    <t xml:space="preserve">Meta cumplida en el I trimestre de 2021. Se realizó completamente el traslado del total de las 44.500 cajas que se encontraban en el archivo central de Kennedy a la nueva sede en Montevideo.
Adicionalmente, se está recibiendo un plan de trabajo de nivel central para la recepción de 8.000 cajas del depósito, con relación a la estrategía del Smartworking. </t>
  </si>
  <si>
    <t>Liquidar el 100% de los contratos identificados en la línea base de contratos sobre los cuáles procede liquidación (se excluyen los contratos que terminen durante el mes de diciembre del año en curso).</t>
  </si>
  <si>
    <t>Liquidación de contratos de Obligaciones por Pagar</t>
  </si>
  <si>
    <t>Total de contratos liquidados</t>
  </si>
  <si>
    <t>Total de contratos que procede liquidación</t>
  </si>
  <si>
    <t>73,00%
(Información con corte al 31de diciembre de 2020)</t>
  </si>
  <si>
    <t>Porcentaje de contratos liquidados</t>
  </si>
  <si>
    <t>Informe liquidación de contratos</t>
  </si>
  <si>
    <t>Archivo Dirección de Contratación
Expedientes de contratos liquidados</t>
  </si>
  <si>
    <t>Dirección de Contratación</t>
  </si>
  <si>
    <t>Actas de liquidación de los contratos y bases de datos</t>
  </si>
  <si>
    <t>De un total de 158 contratos identificados, 35 contratos se encuentran vigentes, razón por la cual el total de contratos para liquidar son :123
El 15% de dicho total para liquidar en el trimestre son 19 liquidaciones.
Se realizaron 22 liquidaciones por tal motivo se cumplió la programación para el primer trimestre de 2021.
De acuerdo con los resultados de la medición, se tiene que la Dirección de Contratación superó el porcentaje de contratos liquidados programados para el trimestre, por lo cual, se considera cumplido el indicador establecido.</t>
  </si>
  <si>
    <t>Actas de liquidación 
https://gobiernobogota-my.sharepoint.com/personal/yamile_espinosa_gobiernobogota_gov_co/_layouts/15/onedrive.aspx?ct=1617737172441&amp;or=OWA%2DNT&amp;cid=0bb49e66%2D077f%2Dc4bb%2D0e15%2D974409670b2e&amp;originalPath=aHR0cHM6Ly9nb2JpZXJub2JvZ290YS1teS5zaGFyZXBvaW50LmNvbS86ZjovZy9wZXJzb25hbC95YW1pbGVfZXNwaW5vc2FfZ29iaWVybm9ib2dvdGFfZ292X2NvL0VyVFFPYjU2dEdaR3NjcU9PcTBteXBrQlFFcDFBSWJENENqeDVwVFlBeVVnQ2c%5FcnRpbWU9ck9LR3p6SDUyRWc&amp;id=%2Fpersonal%2Fyamile%5Fespinosa%5Fgobiernobogota%5Fgov%5Fco%2FDocuments%2FPLANES%20GESTION%202021%2FNivel%20Central%2F09%5FGestion%20corporativa%20institucional%2FI%20TRIMESTRE</t>
  </si>
  <si>
    <t xml:space="preserve">De un total de 123 contratos pendientes por liquidar constituidos como línea base, al corte del segundo trimestre se debería llevar un 40%.   El resultado es el siguiente:
En el segundo trimestre se realizaron 73 liquidaciones, en el primer trimestre se liquidaron 22 contratos para un total de 95 en el primer semestre de la vigencia.
De acuerdo con los resultados de la medición, se tiene que la Dirección de Contratación superó el porcentaje de contratos liquidados programados para el trimestre, por lo cual, se considera cumplido el indicador establecido. </t>
  </si>
  <si>
    <t>Actas de liquidación:
https://gobiernobogota-my.sharepoint.com/personal/yamile_espinosa_gobiernobogota_gov_co/_layouts/15/onedrive.aspx?ct=1626268540428&amp;or=OWA%2DNT&amp;cid=7f0c4587%2D3226%2D7c3a%2D3bb8%2Dead14a053e23&amp;originalPath=aHR0cHM6Ly9nb2JpZXJub2JvZ290YS1teS5zaGFyZXBvaW50LmNvbS86ZjovZy9wZXJzb25hbC95YW1pbGVfZXNwaW5vc2FfZ29iaWVybm9ib2dvdGFfZ292X2NvL0VtalM3MzF1ZWY1SHRpRS1vek1QRDJzQkZCaFg4Vk5nbE0zOWxIaEhTbFk0OVE%5FcnRpbWU9NFZHTmVzbEcyVWc&amp;id=%2Fpersonal%2Fyamile%5Fespinosa%5Fgobiernobogota%5Fgov%5Fco%2FDocuments%2FPLANES%20GESTION%202021%2FNivel%20Central%2F09%5FGestion%20corporativa%20institucional%2FII%20TRIMESTRE%2FMeta%2010</t>
  </si>
  <si>
    <t>Actas de liquidación en la Carpeta share point: https://gobiernobogota-my.sharepoint.com/personal/yamile_espinosa_gobiernobogota_gov_co/_layouts/15/onedrive.aspx?ct=1634162826128&amp;or=OWA%2DNT&amp;cid=85f97a6a%2D911d%2D353c%2D3c4f%2Db2910833b555&amp;originalPath=aHR0cHM6Ly9nb2JpZXJub2JvZ290YS1teS5zaGFyZXBvaW50LmNvbS86ZjovZy9wZXJzb25hbC95YW1pbGVfZXNwaW5vc2FfZ29iaWVybm9ib2dvdGFfZ292X2NvL0V2ZHZ5cG14c3BOTmltb25iQnYxRWRFQk1CcGlyT2NmRnVydlZ0SlBMc3lCd0E%5FcnRpbWU9MXFybDBaV08yVWc&amp;id=%2Fpersonal%2Fyamile%5Fespinosa%5Fgobiernobogota%5Fgov%5Fco%2FDocuments%2FPLANES%20GESTION%202021%2FNivel%20Central%2F09%5FGestion%20corporativa%20institucional%2FIII%20TRIMESTRE%2FMeta%2010</t>
  </si>
  <si>
    <t xml:space="preserve">De un total de 123 contratos pendientes por liquidar constituidos como línea base, al corte del tercer trimestre se debería llevar un 100%.   El resultado es el siguiente: En el cuarto trimestre se realizaron 44 liquidaciones,  En el tercer trimestre se realizaron 16 liquidaciones, segundo trimestre se realizaron 73 liquidaciones, en el primer trimestre se liquidaron 22 contratos para un total de 111 . De acuerdo con los resultados de la medición, se tiene que la Dirección de Contratación superó el porcentaje de contratos liquidados programados para el trimestre, por lo cual, se considera cumplido el indicador establecido. </t>
  </si>
  <si>
    <t>Actas de Lquidación Carpeta Comprimida "Liquidaciones 4 trimestre"</t>
  </si>
  <si>
    <t>Implementar el 100% de los pliegos tipo que expida el gobierno nacional para la adquisición de bienes y servicios, y que apliquen para el nivel central y local de la Secretaría Distrital de Gobierno</t>
  </si>
  <si>
    <t>Porcentaje de pliegos tipo de bienes y servicios implementados</t>
  </si>
  <si>
    <t>Porcentaje de pliegos tipo para adquisición de bienes y servicios  expedidos por el Gobierno Nacional aplicables a SDG</t>
  </si>
  <si>
    <t>Pliegos tipo implementados para la adquisición de bienes y servicios</t>
  </si>
  <si>
    <t>Informe de Contratación</t>
  </si>
  <si>
    <t>Archivo Dirección de Contratación  
Portales de contratación SECOP II</t>
  </si>
  <si>
    <t>De acuerdo con lo establecido por el Consejo de Estado y Colombia Compra Eficiente, actualmente los pliegos tipo solo operan de manera orientadora para determinadas tipologías de contrato (suministro, consultoria, interventoia u obra publica). Teniendo en cuenta que durante el I trimestre no se publicaron contratos de suministro, consultoria, interventoia u obra publica no fue necesaria la utilizacion de los pliegos tipo.</t>
  </si>
  <si>
    <t>De acuerdo con lo establecido por el Consejo de Estado y Colombia Compra Eficiente, actualmente los pliegos tipo solo operan de manera orientadora para determinadas tipologías de contrato (suministro, consultoria, interventoia u obra publica). 
Teniendo en cuenta que durante el II trimestre no se publicaron contratos de suministro, consultoria, interventoia u obra publica no fue necesaria la utilizacion de los pliegos tipo.</t>
  </si>
  <si>
    <t xml:space="preserve">No aplica porque en el segundo trimestre  no no fue necesaria la utilizacion de los pliegos tipo.
</t>
  </si>
  <si>
    <t>De acuerdo con lo estalecido por el Consejo de Estado y Colombia Compra Eficiente, actualmente los pliegos tipo solo operan de manera orientadora para determinadas tipologías de contrato (suministro, consultoría, interventoría u obra publica).
Teniendo en cuenta que durante el Ill trimestre no se publicaron contratos de suministro, consultoría, interventoría u obra publica no fue necesaria la utilización de los pliegos tipo.</t>
  </si>
  <si>
    <t>No aplica porque en el tercer trimestre  no  fue necesaria la utilización de los pliegos tipo._x000D_</t>
  </si>
  <si>
    <t>De acuerdo con lo estalecido por el Consejo de Estado y Colombia Compra Eficiente, actualmente los pliegos tipo solo operan de manera orientadora para determinadas tipologías de contrato (suministro, consultoría, interventoría u obra publica).
Teniendo en cuenta que durante el IV trimestre no se publicaron contratos de suministro, consultoría, interventoría u obra publica no fue necesaria la utilización de los pliegos tipo.</t>
  </si>
  <si>
    <t>No aplica porque en el cuarto trimestre  no  fue necesaria la utilización de los pliegos tipo.</t>
  </si>
  <si>
    <t>Registrar en  la plataforma Secop II en el 100% de los procesos de contratación del nivel central de la Secretaría Distrital de Gobierno.</t>
  </si>
  <si>
    <t>PROCESOS DE CONTRATACIÓN REGISTRADOS EN SECOP II</t>
  </si>
  <si>
    <t>Numero de contratos registrados en SECOP II</t>
  </si>
  <si>
    <t>Numero de procesos de contratación realizados en la SDG</t>
  </si>
  <si>
    <t>CONTRATOS REGISTRADOS EN SECOP II</t>
  </si>
  <si>
    <t>Portal de contratación SECOP II</t>
  </si>
  <si>
    <t>En el primer trimestre de la vigencia se tramitó toda la contratación por la plataforma SECOP II, teniendo en cuenta que, según el  resultado de la medición, todos los procesos de contratación se publicaron en la plataforma Secop II, se considera que el indicador fue cumplido de manera satisfactoria. 
Se relaciona la URL de SECOP II donde se encuentran publicados los contratos de la vigencia, junto con el archivo de los contratos en formato Excel.</t>
  </si>
  <si>
    <t>https://community.secop.gov.co/Public/Tendering/ContractNoticeManagement/Index?currentLanguage=es-CO&amp;Page=login&amp;Country=CO&amp;SkinName=CCE
Adicionalmente se anexa el archivo de contratos</t>
  </si>
  <si>
    <t>En el segundo trimestre de la vigencia se tramitó toda la contratación por la plataforma SECOP II, teniendo en cuenta que, según el resultado de la medición, todos los procesos de contratación se publicaron en la plataforma Secop II, se considera que el indicador fue cumplido de manera satisfactoria. Se relaciona la URL de SECOP II donde se encuentran publicados los contratos de la vigencia, junto con el archivo de los contratos en formato Excel.</t>
  </si>
  <si>
    <t xml:space="preserve">Se anexa archivo de contratos:
https://community.secop.gov.co/Public/Tendering/ContractNoticeManagement/Index?currentLanguage=es-CO&amp;Page=login&amp;Country=CO&amp;SkinName=CCE
</t>
  </si>
  <si>
    <t>En el tercer trimestre de la vigencia se tramitó toda la contratación por la plataforma SECOP II, teniendo en cuenta que, según el resultado de la medición, todos los procesos de contratación se publicaron en la plataforma Secop II, se considera que el indicador fue cumplido de manera satisfactoria. Se relaciona la URL de SECOP II donde se encuentran publicados los contratos de la vigencia, junto con el archivo de los contratos en formato Excel.</t>
  </si>
  <si>
    <t>URL SECOP II: https://community.secop.gov.co/Public/Tendering/ContractNoticeManagement/Index?currentLanguage=es-CO&amp;Page=login&amp;Country=CO&amp;SkinName=CCE       Carpeta share point: https://gobiernobogota-my.sharepoint.com/personal/yamile_espinosa_gobiernobogota_gov_co/_layouts/15/onedrive.aspx?ct=1634049174317&amp;or=OWA%2DNT&amp;cid=e296c6e0%2D32aa%2D6099%2D2699%2D1e209daec039&amp;originalPath=aHR0cHM6Ly9nb2JpZXJub2JvZ290YS1teS5zaGFyZXBvaW50LmNvbS86ZjovZy9wZXJzb25hbC95YW1pbGVfZXNwaW5vc2FfZ29iaWVybm9ib2dvdGFfZ292X2NvL0V2ZHZ5cG14c3BOTmltb25iQnYxRWRFQk1CcGlyT2NmRnVydlZ0SlBMc3lCd0E%5FcnRpbWU9aUM1Y01ZMk4yVWc&amp;id=%2Fpersonal%2Fyamile%5Fespinosa%5Fgobiernobogota%5Fgov%5Fco%2FDocuments%2FPLANES%20GESTION%202021%2FNivel%20Central%2F09%5FGestion%20corporativa%20institucional%2FIII%20TRIMESTRE%2FMeta%2012</t>
  </si>
  <si>
    <t>En el cuarto trimestre de la vigencia se tramitó toda la contratación por la plataforma SECOP II, teniendo en cuenta que, según el resultado de la medición, todos los procesos de contratación se publicaron en la plataforma Secop II, se considera que el indicador fue cumplido de manera satisfactoria. Se relaciona la URL de SECOP II donde se encuentran publicados los contratos de la vigencia, junto con el archivo de los contratos en formato Excel.</t>
  </si>
  <si>
    <t>URL SECOP II: https://community.secop.gov.co/Public/Tendering/ContractNoticeManagement/Index?currentLanguage=es-CO&amp;Page=login&amp;Country=CO&amp;SkinName=CCE Excel "Relacion contratos IV Trimestre"</t>
  </si>
  <si>
    <t>Instalar un (1) sistema de aprovechamiento de aguas lluvias en la Casa del 20 de Julio</t>
  </si>
  <si>
    <t>Sistema de aprovechamiento de aguas lluvias en la Casa del 20 de Julio</t>
  </si>
  <si>
    <t>Número de sistemas de aprovechamiento de aguas lluvias instalado</t>
  </si>
  <si>
    <t>Número de sistemas de aprovechamiento de aguas lluvias programado a instalar</t>
  </si>
  <si>
    <t xml:space="preserve">SISTEMA DE APROVECHAMIENTO DE AGUAS LLUVIAS EN CASA DEL 20 DE JULIO </t>
  </si>
  <si>
    <t>Reporte Instalación del sistema de aprovechamiento de  aguas lluvias</t>
  </si>
  <si>
    <t>informe de ejecución del contrato , fotos</t>
  </si>
  <si>
    <t xml:space="preserve">No programada
</t>
  </si>
  <si>
    <t>Reportar tres (3) seguimientos del cumplimiento de las actividades formuladas en el plan de acción del ITB</t>
  </si>
  <si>
    <t>seguimiento al plan de acción de ITB</t>
  </si>
  <si>
    <t>Numero de seguimientos al plan d e acción de ITB</t>
  </si>
  <si>
    <t>Numero de seguimientos al plan d e acción de ITB programados</t>
  </si>
  <si>
    <t>Seguimiento al plan de acción de ITB</t>
  </si>
  <si>
    <t>Reporte de las dependencias</t>
  </si>
  <si>
    <t>Subsecretaría de Gestión Institucional</t>
  </si>
  <si>
    <t>Reporte de seguimiento al plan de acción de las dependencias</t>
  </si>
  <si>
    <t>Se realizó primer seguimiento a la actividades de mejora propuestas en el plan de acción de Índice de Transparencia de Bogotá:
· Se aprobó plan de acción en sesión de Comité de Gestión y Desempeño Institucional.
· Se realizó la solicitud del seguimiento a las dependencias que progranaron actividades en el segundo trimestre 2021.
· Se recibió información de seguimiento de las dependencias responsables con actividades programadas para el periodo reportado.
· Se programaron 32 actividades de las cuales 9 no presentan gestión para su cumplimiento y 8 presentan retraso de acuerdo a la programación planteada. Producto de lo anterior se evidencia un cumplimiento de 47% respecto del total de las plan de acción.</t>
  </si>
  <si>
    <t>Se anexan los soportes en la carpeta compartida:
https://gobiernobogota-my.sharepoint.com/personal/yamile_espinosa_gobiernobogota_gov_co/_layouts/15/onedrive.aspx?ct=1626268540428&amp;or=OWA%2DNT&amp;cid=7f0c4587%2D3226%2D7c3a%2D3bb8%2Dead14a053e23&amp;originalPath=aHR0cHM6Ly9nb2JpZXJub2JvZ290YS1teS5zaGFyZXBvaW50LmNvbS86ZjovZy9wZXJzb25hbC95YW1pbGVfZXNwaW5vc2FfZ29iaWVybm9ib2dvdGFfZ292X2NvL0VtalM3MzF1ZWY1SHRpRS1vek1QRDJzQkZCaFg4Vk5nbE0zOWxIaEhTbFk0OVE%5FcnRpbWU9NFZHTmVzbEcyVWc&amp;id=%2Fpersonal%2Fyamile%5Fespinosa%5Fgobiernobogota%5Fgov%5Fco%2FDocuments%2FPLANES%20GESTION%202021%2FNivel%20Central%2F09%5FGestion%20corporativa%20institucional%2FII%20TRIMESTRE%2FMeta%2014</t>
  </si>
  <si>
    <t>Se realizó segundo seguimiento a la actividades de mejora propuestas en el plan de acción de Índice de Transparencia de Bogotá:_x000D_· Se realizó la solicitud del seguimiento a las dependencias que programaron actividades en el tercer trimestre 2021._x000D_· Se recibió información de seguimiento de las dependencias responsables con actividades programadas para el periodo reportado._x000D_· De las 49 actividades de mejorar que hacen parte del plan de acción, 7 de ellas no presentan gestión para su cumplimiento. Producto de lo anterior se evidencia un cumplimiento de 71% respecto del total de las plan de acción.</t>
  </si>
  <si>
    <t>Carpeta share point: https://gobiernobogota-my.sharepoint.com/personal/yamile_espinosa_gobiernobogota_gov_co/_layouts/15/onedrive.aspx?ct=1634162826128&amp;or=OWA%2DNT&amp;cid=85f97a6a%2D911d%2D353c%2D3c4f%2Db2910833b555&amp;originalPath=aHR0cHM6Ly9nb2JpZXJub2JvZ290YS1teS5zaGFyZXBvaW50LmNvbS86ZjovZy9wZXJzb25hbC95YW1pbGVfZXNwaW5vc2FfZ29iaWVybm9ib2dvdGFfZ292X2NvL0V2ZHZ5cG14c3BOTmltb25iQnYxRWRFQk1CcGlyT2NmRnVydlZ0SlBMc3lCd0E%5FcnRpbWU9MXFybDBaV08yVWc&amp;id=%2Fpersonal%2Fyamile%5Fespinosa%5Fgobiernobogota%5Fgov%5Fco%2FDocuments%2FPLANES%20GESTION%202021%2FNivel%20Central%2F09%5FGestion%20corporativa%20institucional%2FIII%20TRIMESTRE%2FMeta%2014</t>
  </si>
  <si>
    <t>Carpeta share point: https://gobiernobogota-my.sharepoint.com/personal/yamile_espinosa_gobiernobogota_gov_co/_layouts/15/onedrive.aspx?ct=1642166870169&amp;or=OWA%2DNT&amp;cid=382dea79%2Df7f7%2Ddfb7%2D92f7%2D343f9d799918&amp;id=%2Fpersonal%2Fyamile%5Fespinosa%5Fgobiernobogota%5Fgov%5Fco%2FDocuments%2FPLANES%20GESTION%202021%2FNivel%20Central%2F09%5FGestion%20corporativa%20institucional%2FIV%20TRIMESTRE%2FMeta%2014</t>
  </si>
  <si>
    <t>Reportar cuatro (4) seguimientos a la implementación de la PPDTINTC</t>
  </si>
  <si>
    <t>Implementación del PPDTINTC</t>
  </si>
  <si>
    <t>Número de seguimientos realizados al Plan de acción de la PPDTINTC</t>
  </si>
  <si>
    <t>Número de seguimientos PROGRAMADOS al Plan de acción de la PPDTINTC</t>
  </si>
  <si>
    <t>seguimiento al PPDTINTC</t>
  </si>
  <si>
    <t>Página web SDG: publicación de los reportes</t>
  </si>
  <si>
    <t>Seguimiento al Reporte de las dependencias</t>
  </si>
  <si>
    <r>
      <t>Durante el primer trimestre, la Subsecretaría de Gestión Institucional impulsó la implementación y seguimiento de los nueve (9) productos de la Política Pública Distrital de Transparencia, Integridad y No Tolerancia con la Corrupción. Lo anterior implicó el diseño del plan operativo con acciones generales a desarrollar por cada producto, así como el requerimiento a las dependencias responsables de algunos productos para presentar a la Subsecretaría el plan de acción sobre el cual se realizaría seguimiento durante la vigencia 2021.</t>
    </r>
    <r>
      <rPr>
        <b/>
        <sz val="11"/>
        <color indexed="8"/>
        <rFont val="Calibri Light"/>
        <family val="2"/>
      </rPr>
      <t xml:space="preserve">
1. Campaña de Gobierno Abierto.</t>
    </r>
    <r>
      <rPr>
        <sz val="11"/>
        <color indexed="8"/>
        <rFont val="Calibri Light"/>
        <family val="2"/>
      </rPr>
      <t xml:space="preserve"> Durante el primer trimestre se realizó reunión entre la Oficina Asesora de Comunicaciones y la SGI para coordinar esfuerzos técnicos en la realización de la campaña pedagógica. En dicha mesa se acuerda que para el mes de septiembre se dedicará una semana para el desarrollo de las actividades que integrarán la campaña y durante el segundo y parte del tercer trimestre, se llevará a cabo la preparación. Además, se elabora primera versión de brief a fin de lograr definir el objetivo y mensajes claves a comunicar.</t>
    </r>
    <r>
      <rPr>
        <b/>
        <sz val="11"/>
        <color indexed="8"/>
        <rFont val="Calibri Light"/>
        <family val="2"/>
      </rPr>
      <t xml:space="preserve">
2. Estrategia de control social.</t>
    </r>
    <r>
      <rPr>
        <sz val="11"/>
        <color indexed="8"/>
        <rFont val="Calibri Light"/>
        <family val="2"/>
      </rPr>
      <t xml:space="preserve"> La Subsecretaría requiere a las Alcaldías locales para que presenten sus planes de trabajo a través de los cuales aplicarán la estrategia de control social socializada en la vigencia 2020. Producto de este requerimiento, se asesora a las Alcaldías locales que solicitaron acompañamiento para la elaboración de sus planes. Finalmente, se realizan observaciones a los primeros seis (6) Planes de trabajo remitidos, los cuales serán socializados a las Alcaldías locales para dar inicio en su implementación.</t>
    </r>
    <r>
      <rPr>
        <b/>
        <sz val="11"/>
        <color indexed="8"/>
        <rFont val="Calibri Light"/>
        <family val="2"/>
      </rPr>
      <t xml:space="preserve">
3. Presupuestos participativos.</t>
    </r>
    <r>
      <rPr>
        <sz val="11"/>
        <color indexed="8"/>
        <rFont val="Calibri Light"/>
        <family val="2"/>
      </rPr>
      <t xml:space="preserve"> A través de Memorando Radicado No. 20214000082383, se solicita al equipo de participación constituido desde el Despacho de la SDG, la presentación del plan de acción y el reporte de avance con corte a 31 de marzo de 2021. Cabe mencionar que esta iniciativa fue impulsada en el año 2020, por lo que para el primer trimestre de esta vigencia, el Comité Técnico para la Coordinación General de Presupuestos Participativos, diseñó la ruta metodológica para el ejercicio de evaluación de Presupuestos Participativos 2020, la cual se aplicó a través de encuestas masivas y mesas de trabajo con Alcaldías Locales.</t>
    </r>
    <r>
      <rPr>
        <b/>
        <sz val="11"/>
        <color indexed="8"/>
        <rFont val="Calibri Light"/>
        <family val="2"/>
      </rPr>
      <t xml:space="preserve">
4. Auditorías aleatorias IVC.</t>
    </r>
    <r>
      <rPr>
        <sz val="11"/>
        <color indexed="8"/>
        <rFont val="Calibri Light"/>
        <family val="2"/>
      </rPr>
      <t xml:space="preserve"> Por medio de los Memorandos Radicados No. 20214000010313 y 20214000082373 se solicita a la Oficina de Control Interno la inclusión de las auditorías aleatorias del proceso de inspección, vigilancia y control en el Plan Anual de Auditorías, así como la presentación del plan de acción definido para el desarrollo de las 20 auditorías requeridas. Por medio de Memorando Radicado No. 20211500089143 la OCI informó que la programación de las Auditorías a las veinte (20) Alcaldías Locales se desarrollará a partir del 10 de marzo y hasta 17 de diciembre de 2021, y cuyo alcance será las actuaciones del Procedimiento Verbal Abreviado comprendidas en las vigencias 2017-2020 establecidos en el Título VII - Capítulo I De la Posesión, la tenencia y servidumbres; Titulo XIV Del Urbanismo – Capítulo I Comportamientos que afectan la Integridad Urbanística, denuncias, quejas respecto del trámite de este tipo de actuaciones. Además, teniendo en cuenta el cronograma establecido, a la fecha se está consolidando la analítica de datos en la herramienta POWER BI, ARCO y se realizó apertura el 23 de marzo de 2021 a la Alcaldía Local de Usme.</t>
    </r>
    <r>
      <rPr>
        <b/>
        <sz val="11"/>
        <color indexed="8"/>
        <rFont val="Calibri Light"/>
        <family val="2"/>
      </rPr>
      <t xml:space="preserve">
5. Canal Único de Denuncias. </t>
    </r>
    <r>
      <rPr>
        <sz val="11"/>
        <color indexed="8"/>
        <rFont val="Calibri Light"/>
        <family val="2"/>
      </rPr>
      <t>De acuerdo con el Plan Operativo de la Política, se estableció como uno de los entregables para la vigencia 2021, la construcción de un protocolo de atención para los canales definidos en la atención de denuncias sobre posibles hechos de corrupción en el nivel central y local de la SDG. Para esto, se instaló mesa técnica con la Oficina de Asuntos Disciplinarios, con quien se acordó aunar esfuerzos para la construcción de un protocolo de atención de la línea telefónica anticorrupción, toda vez que éste no reposa en la memoria institucional. Además, desde la Subsecretaría se propuso la estructura bajo la cual se iniciará la construcción del documento en mención.</t>
    </r>
    <r>
      <rPr>
        <b/>
        <sz val="11"/>
        <color indexed="8"/>
        <rFont val="Calibri Light"/>
        <family val="2"/>
      </rPr>
      <t xml:space="preserve">
6. Simulador de conflicto de interés. </t>
    </r>
    <r>
      <rPr>
        <sz val="11"/>
        <color indexed="8"/>
        <rFont val="Calibri Light"/>
        <family val="2"/>
      </rPr>
      <t>Con el objetivo de dar inicio al diseño del simulador y de las preguntas y/o casuística que lo conformarán, se elaboró documento de tipificación de situaciones de conflicto de interés según la normatividad colombiana, con base en la guía construida por el Departamento Administrativo de la Función Pública (2018) denominada “Guía para la identificación y declaración de conflicto de intereses en el sector público colombiano”. Además, se construye esquema de relación de parentesco por afinidad y consanguinidad.</t>
    </r>
    <r>
      <rPr>
        <b/>
        <sz val="11"/>
        <color indexed="8"/>
        <rFont val="Calibri Light"/>
        <family val="2"/>
      </rPr>
      <t xml:space="preserve">
7. Batería de indicadores. </t>
    </r>
    <r>
      <rPr>
        <sz val="11"/>
        <color indexed="8"/>
        <rFont val="Calibri Light"/>
        <family val="2"/>
      </rPr>
      <t>Para iniciar el proceso de sistematización del formulario aplicado en la vigencia 2020, y a fin de aplicar la metodología del ITB en las Alcaldías locales, se determinó el porcentaje de diligenciamiento de cada una de las Alcaldías que remitieron el formulario y una primera valoración porcentual y tendencia general de los indicadores de transparencia en la gestión de las Alcaldías.</t>
    </r>
    <r>
      <rPr>
        <b/>
        <sz val="11"/>
        <color indexed="8"/>
        <rFont val="Calibri Light"/>
        <family val="2"/>
      </rPr>
      <t xml:space="preserve">
8. Estrategia para el fortalecimiento en la contratación.</t>
    </r>
    <r>
      <rPr>
        <sz val="11"/>
        <color indexed="8"/>
        <rFont val="Calibri Light"/>
        <family val="2"/>
      </rPr>
      <t xml:space="preserve"> Por medio de Memorando Radicado No. 20214000082343, se solicita a la Dirección para la Gestión del Desarrollo Local la presentación del plan de acción en el que se integran las acciones definidas en la Estrategia elaborada y aprobada en la vigencia 2020, así como el reporte de avance con corte a 31 de marzo de 2021.</t>
    </r>
    <r>
      <rPr>
        <b/>
        <sz val="11"/>
        <color indexed="8"/>
        <rFont val="Calibri Light"/>
        <family val="2"/>
      </rPr>
      <t xml:space="preserve">
9. Estrategia de descongestión de actuaciones administrativas. </t>
    </r>
    <r>
      <rPr>
        <sz val="11"/>
        <color indexed="8"/>
        <rFont val="Calibri Light"/>
        <family val="2"/>
      </rPr>
      <t>Por medio de Memorando Radicado No. 20214000082363, se solicita a la Dirección para la Gestión Policiva la presentación del plan de acción en el que se que integra las acciones definidas en la Estrategia elaborada y aprobada en la vigencia 2020, así como el reporte de avance con corte a 31 de marzo de 2021.</t>
    </r>
  </si>
  <si>
    <t>https://gobiernobogota-my.sharepoint.com/personal/yamile_espinosa_gobiernobogota_gov_co/_layouts/15/onedrive.aspx?id=%2Fpersonal%2Fyamile%5Fespinosa%5Fgobiernobogota%5Fgov%5Fco%2FDocuments%2FPLANES%20GESTION%202021%2FNivel%20Central%2F09%5FGestion%20corporativa%20institucional%2FI%20TRIMESTRE&amp;ct=1617737172441&amp;or=OWA%2DNT&amp;cid=0bb49e66%2D077f%2Dc4bb%2D0e15%2D974409670b2e&amp;originalPath=aHR0cHM6Ly9nb2JpZXJub2JvZ290YS1teS5zaGFyZXBvaW50LmNvbS86ZjovZy9wZXJzb25hbC95YW1pbGVfZXNwaW5vc2FfZ29iaWVybm9ib2dvdGFfZ292X2NvL0VyVFFPYjU2dEdaR3NjcU9PcTBteXBrQlFFcDFBSWJENENqeDVwVFlBeVVnQ2c%5FcnRpbWU9ck9LR3p6SDUyRWc 
Documentos adjuntos de cada producto de la politica que presentó avance en el 1 trimestre</t>
  </si>
  <si>
    <r>
      <t>Durante el segundo trimestre, la Subsecretaría de Gestión Institucional impulsó la implementación y seguimiento de los nueve (9) productos de la Política Pública Distrital de Transparencia, Integridad y No Tolerancia con la Corrupción,así:</t>
    </r>
    <r>
      <rPr>
        <b/>
        <sz val="11"/>
        <color indexed="8"/>
        <rFont val="Calibri Light"/>
        <family val="2"/>
      </rPr>
      <t xml:space="preserve">
1. Campaña de Gobierno Abierto.</t>
    </r>
    <r>
      <rPr>
        <sz val="11"/>
        <color indexed="8"/>
        <rFont val="Calibri Light"/>
        <family val="2"/>
      </rPr>
      <t xml:space="preserve"> De acuerdo con los lineamientos recibidos por la Oficina Asesora de Comunicaciones, en el segundo trimestre se hace entrega del brief a través del cual se estructurará la campaña pedagógica. En dicho documento se definió el desarrollo de una “Semana de la Transparencia”, la cual requiere la definición conjunta de actividades diarias, aprobación por parte de los directivos de la OAC y la SGI, producción de piezas, campaña de expectativa y su realización en el mes de septiembre.
</t>
    </r>
    <r>
      <rPr>
        <b/>
        <sz val="11"/>
        <color indexed="8"/>
        <rFont val="Calibri Light"/>
        <family val="2"/>
      </rPr>
      <t xml:space="preserve">
2. Estrategia de control social.</t>
    </r>
    <r>
      <rPr>
        <sz val="11"/>
        <color indexed="8"/>
        <rFont val="Calibri Light"/>
        <family val="2"/>
      </rPr>
      <t xml:space="preserve"> La Subsecretaría de Gestión Institucional cuenta con diez (10) planes de trabajo remitidos por las Alcaldías locales, los cuales fueron debidamente revisado y retroalimentados a las mismas a fin de realizar los respectivos ajustes que permitan la implemetación de la Estrategia de Control Social durante el II trimestre. Así mismo, se han relizado mesas de trabajo con las Alcaldías de Santa Fe, Tunjuelito y Candelaria a fin de orientar las observaciones hechas.</t>
    </r>
    <r>
      <rPr>
        <b/>
        <sz val="11"/>
        <color indexed="8"/>
        <rFont val="Calibri Light"/>
        <family val="2"/>
      </rPr>
      <t xml:space="preserve">
3. Presupuestos participativos.</t>
    </r>
    <r>
      <rPr>
        <sz val="11"/>
        <color indexed="8"/>
        <rFont val="Calibri Light"/>
        <family val="2"/>
      </rPr>
      <t xml:space="preserve"> Se realizaron 23 mesas de trabajo en donde se evaluó la metodología de los presupuestos participativos 2020, y propuestas de mejora a dicho proceso; se realizaron mesas de trabajo con la Secretaría Distrital de Planeación e IDPAC, equipo técnico de la Coordinación General de Presupuestos Participativos, en busca de identificar la ruta de sistematización colectiva de los diferentes actores abordados. Finalmente se presentaron los ajustes a los lineamientos metodológicos de presupuestos participativos y se proyectó la circular conjunta que define la ruta metodológica, el cronograma y desarrollo metodológico del proceso. Se llevaron a cabo sesiones de trabajo con el equipo de ingenieros de la DTI, para identificar los requerimientos funcionales aplicables en las funcionalidades de la pantalla de inicio, registro de propuestas y seguimiento de propuestas ganadoras.</t>
    </r>
    <r>
      <rPr>
        <b/>
        <sz val="11"/>
        <color indexed="8"/>
        <rFont val="Calibri Light"/>
        <family val="2"/>
      </rPr>
      <t xml:space="preserve">
4. Auditorías aleatorias IVC.</t>
    </r>
    <r>
      <rPr>
        <sz val="11"/>
        <color indexed="8"/>
        <rFont val="Calibri Light"/>
        <family val="2"/>
      </rPr>
      <t xml:space="preserve"> En cumplimiento del Plan Anual de Auditorías 2021, la Oficina de Control Interno por medio de los Memorandos Radicado No. 20211500182853, 20211500198383 y 20211500224543, realizó entrega del informe de auditoría intenta del proceso de Inspección Vigilancia y Control para las Alcaldías Locales de Usme, Tunjuelito y Chapinero, respectivamente. A partir de los resultados presentados por la Oficina, la Alcaldía deberá elaborar y presentar plan de mejoramiento a fin de subsanar las causas de las no conformidades y atender las oportunidades de mejora de acuerdo con los tiempos y lineamientos establecidos para estas situaciones.
</t>
    </r>
    <r>
      <rPr>
        <b/>
        <sz val="11"/>
        <color indexed="8"/>
        <rFont val="Calibri Light"/>
        <family val="2"/>
      </rPr>
      <t xml:space="preserve">
5. Canal Único de Denuncias. No se presentaron avances para este trimestre.
6. Simulador de conflicto de interés. Se realizó la estructuracion de un manifiesto de tipificación de conflictos, en el cual se pretende identificar las causales de ocurrencia de conflictos de interes. A partir de este instrumento, se inició la creacion del Simulador de conflicto de Intereses, el cual se encuentra en etapa de diseño, realizando socializaciones y retroalimentaciones de la herramineta propuesta a traves de mesas de trabajo con el equipo de la Subsecretaría de Gestión Institucional.
7. Batería de indicadores. Durante lo transcurrido del periodo, se logró sistematizar la informacion suministrada por trece (13) alcaldias locales, las cuales participaron activamente en el diligenciamiento de la encuesta Transparencia en la gestión de las Alcaldías locales, herramineta que se suministro en 2020 y sobre la cual se cuantifico la participacion de cada una.
8. Estrategia para el fortalecimiento en la contratación</t>
    </r>
    <r>
      <rPr>
        <sz val="11"/>
        <color indexed="8"/>
        <rFont val="Calibri Light"/>
        <family val="2"/>
      </rPr>
      <t>. -Se realizó seguimiento a la gestión de los constructores locales: las AL convocaron a los promotores de participación para vincularlos a la propuesta de acuerdo al interés que manifestaron en los primeros espacios de socialización y sensibilización del funcionamiento de los constructores locales.
-Se promocionaron espacios de diagnóstico con los FDL para identificar las problemáticas de participación. Se gestionó y acompañó el tema de la participación en la comunidad. 
-Se incluyó el enfoque preventivo en la Estrategia de Transparencia para el proceso de sistematización de la información, con el fin de evitar sanciones por parte de los entes de control.
-Se realizó la articulación institucional para definir los lineamientos de Rendición de Cuentas a seguir en el segundo semestre del año.</t>
    </r>
    <r>
      <rPr>
        <b/>
        <sz val="11"/>
        <color indexed="8"/>
        <rFont val="Calibri Light"/>
        <family val="2"/>
      </rPr>
      <t xml:space="preserve">
9. Estrategia de descongestión de actuaciones administrativas. </t>
    </r>
    <r>
      <rPr>
        <sz val="11"/>
        <color indexed="8"/>
        <rFont val="Calibri Light"/>
        <family val="2"/>
      </rPr>
      <t>Se diseñó, estructuró y se puso en funcionamiento la Metodología de Intervención Focalizada – MIF, inicialmente en las Alcaldías Locales de Usaquén, Kennedy, Suba, Engativá y Rafael Uribe, liderada y estructurada por la Dirección para la Gestión Policiva. Con la socialización de esta metodología se realizó la entrega de una presentación, de un instructivo y Hoja de Ruta- MIF por Alcaldía Local que contiene las actuaciones que en el aplicativo Si Actúa 1 se encuentran con Fallo Ordena Archivo y que jurídicamente pueden continuar con su ciclo y cerrarse prontamente con acciones administrativas principalmente. Se espera que para el tercer trimestre se pueda extender la Metodología de intervención focalizada a tres alcaldías más.
En lo que va corrido del primer semestre del presente año se ha terminado un total de 1.844 actuaciones administrativas que se encuentran en las alcaldías locales. En relación con el segundo trimestre, se terminaron 1.512 actuaciones administrativas. Las Alcaldías Locales que presentaron un avance significativo fueron: Usaquén, Kennedy, Suba y Rafael Uribe.</t>
    </r>
  </si>
  <si>
    <t>Se anexan los soportes en la carpeta compartida:
https://gobiernobogota-my.sharepoint.com/personal/yamile_espinosa_gobiernobogota_gov_co/_layouts/15/onedrive.aspx?ct=1626268540428&amp;or=OWA%2DNT&amp;cid=7f0c4587%2D3226%2D7c3a%2D3bb8%2Dead14a053e23&amp;originalPath=aHR0cHM6Ly9nb2JpZXJub2JvZ290YS1teS5zaGFyZXBvaW50LmNvbS86ZjovZy9wZXJzb25hbC95YW1pbGVfZXNwaW5vc2FfZ29iaWVybm9ib2dvdGFfZ292X2NvL0VtalM3MzF1ZWY1SHRpRS1vek1QRDJzQkZCaFg4Vk5nbE0zOWxIaEhTbFk0OVE%5FcnRpbWU9NFZHTmVzbEcyVWc&amp;id=%2Fpersonal%2Fyamile%5Fespinosa%5Fgobiernobogota%5Fgov%5Fco%2FDocuments%2FPLANES%20GESTION%202021%2FNivel%20Central%2F09%5FGestion%20corporativa%20institucional%2FII%20TRIMESTRE%2FMeta%2015</t>
  </si>
  <si>
    <t xml:space="preserve">Durante el tercer trimestre, la Subsecretaría de Gestión Institucional impulsó la implementación y seguimiento de los nueve (9) productos de la Política Pública Distrital de Transparencia, Integridad y No Tolerancia con la Corrupción, así:_x000D__x000D_1. Campaña pedagógica gobierno abierto: se desarrolló la “Semana de la Transparencia – Bogotá Honesta” del 16 al 21 de septiembre. Durante esta semana se vinculó activamente a los servidores públicos y contratistas del nivel central y de las Alcaldías Locales para el desarrollo de actividades orientadas a los principios del Gobierno Abierto de Bogotá. Las actividades desarrolladas: _x000D_a. Foro Lucha frontal contra la corrupción, tuvo como objetivo sensibilizar a todos los servidores y contratistas sobre la importancia de construir una cultura de integridad en la Secretaría de Gobierno en la que todos ayudemos a combatir este delito desde nuestras actividades diarias. Allí se habló sobre el mérito, la confianza y la importancia de actuar con transparencia en el marco de cada una de nuestras actividades laborales, a través de acciones de rendición de cuentas y participación activa para mantener informada a la ciudadanía. _x000D_b. Comité Técnico Parceros por Bogotá, El Comité Técnico de seguimiento al programa “Parceros por Bogotá”, asistieron los Alcaldes de las localidades Rafael Uribe Uribe, Suba, Usaquén, Bosa, Kennedy, Ciudad Bolívar, Usme y San Cristóbal, quienes dieron a conocer los avances y las metas en sus territorios para el último trimestre del año.  _x000D_c. Fomento al control social del talento humano, La Dirección de Gestión del Talento Humano de la Secretaría de Gobierno realizó una charla con algunos servidores, contratistas y ciudadanos sobre programas: Trabajo Inteligente, Salud Mental y la Convocatoria de Planta Temporal.  El espacio fue transmitido por Microsoft Teams. _x000D_d. Premiación Gobierno local transparente. La Semana de Transparencia finalizó con la premiación del concurso “Gobierno Local Transparente”. En este espacio se reconocieron las tres (3) mejores estrategias con la cual los alcaldes y alcaldesas locales promueven una cultura de transparencia en su localidad.  Los ganadores fueron: 1. Alcaldesa local de Engativá: 'MIENGATIVAPP', la aplicación que permite a los ciudadanos hacer sus trámites de manera más ágil y con oportunidad; 2. Alcaldesa local de Bosa: Cada persona que presta sus </t>
  </si>
  <si>
    <t>Carpeta share point:  https://gobiernobogota-my.sharepoint.com/personal/yamile_espinosa_gobiernobogota_gov_co/_layouts/15/onedrive.aspx?ct=1634162826128&amp;or=OWA%2DNT&amp;cid=85f97a6a%2D911d%2D353c%2D3c4f%2Db2910833b555&amp;originalPath=aHR0cHM6Ly9nb2JpZXJub2JvZ290YS1teS5zaGFyZXBvaW50LmNvbS86ZjovZy9wZXJzb25hbC95YW1pbGVfZXNwaW5vc2FfZ29iaWVybm9ib2dvdGFfZ292X2NvL0V2ZHZ5cG14c3BOTmltb25iQnYxRWRFQk1CcGlyT2NmRnVydlZ0SlBMc3lCd0E%5FcnRpbWU9MXFybDBaV08yVWc&amp;id=%2Fpersonal%2Fyamile%5Fespinosa%5Fgobiernobogota%5Fgov%5Fco%2FDocuments%2FPLANES%20GESTION%202021%2FNivel%20Central%2F09%5FGestion%20corporativa%20institucional%2FIII%20TRIMESTRE%2FMeta%2015</t>
  </si>
  <si>
    <t>Carpeta share point: https://gobiernobogota-my.sharepoint.com/personal/yamile_espinosa_gobiernobogota_gov_co/_layouts/15/onedrive.aspx?ct=1642166870169&amp;or=OWA%2DNT&amp;cid=382dea79%2Df7f7%2Ddfb7%2D92f7%2D343f9d799918&amp;id=%2Fpersonal%2Fyamile%5Fespinosa%5Fgobiernobogota%5Fgov%5Fco%2FDocuments%2FPLANES%20GESTION%202021%2FNivel%20Central%2F09%5FGestion%20corporativa%20institucional%2FIV%20TRIMESTRE%2FMeta%2015</t>
  </si>
  <si>
    <t>Elaborar y publicar el 100% de las versiones del Plan Anual de Adquisiciones PAA de la vigencia 2021</t>
  </si>
  <si>
    <t>Actualización del PAA de 2021</t>
  </si>
  <si>
    <t>Total de versiones  de Actualización del PAA de 2021</t>
  </si>
  <si>
    <t>Seguimiento Plan Anual de Adquisiciones 2021</t>
  </si>
  <si>
    <t>Informe PAA</t>
  </si>
  <si>
    <t>Página web SDG: publicación del PAC</t>
  </si>
  <si>
    <t>Durante el 1 trimestre de la vigencia se realizaron las contrataciones que estaban cotenidas en el Plan Anual de Adquisiciones, el cual lleva 5 versiones con corte al seguimiento del 31 de marzo.</t>
  </si>
  <si>
    <t>https://community.secop.gov.co/Public/App/AnnualPurchasingPlanEditPublic/View?id=102579
Se anexa PAA exportado del SECOP</t>
  </si>
  <si>
    <t>Durante el segundo trimestre de la vigencia se realizaron las contrataciones que estaban contenidas en el Plan Anual de Adquisiciones, el cual lleva 10 versiones con corte al seguimiento del 30 de junio</t>
  </si>
  <si>
    <t>Durante el tercer trimestre de la vigencia se realizaron las contrataciones que estaban contenidas en el Plan Anual de Adquisiciones, el cual lleva 17 versiones con corte al seguimiento del 30 de Septiembre.</t>
  </si>
  <si>
    <t>URL SECOP II: https://community.secop.gov.co/Public/App/AnnualPurchasingPlanEditPublic/View?id=131509         Carpeta share point: https://gobiernobogota-my.sharepoint.com/personal/yamile_espinosa_gobiernobogota_gov_co/_layouts/15/onedrive.aspx?ct=1634049174317&amp;or=OWA%2DNT&amp;cid=e296c6e0%2D32aa%2D6099%2D2699%2D1e209daec039&amp;originalPath=aHR0cHM6Ly9nb2JpZXJub2JvZ290YS1teS5zaGFyZXBvaW50LmNvbS86ZjovZy9wZXJzb25hbC95YW1pbGVfZXNwaW5vc2FfZ29iaWVybm9ib2dvdGFfZ292X2NvL0V2ZHZ5cG14c3BOTmltb25iQnYxRWRFQk1CcGlyT2NmRnVydlZ0SlBMc3lCd0E%5FcnRpbWU9aUM1Y01ZMk4yVWc&amp;id=%2Fpersonal%2Fyamile%5Fespinosa%5Fgobiernobogota%5Fgov%5Fco%2FDocuments%2FPLANES%20GESTION%202021%2FNivel%20Central%2F09%5FGestion%20corporativa%20institucional%2FIII%20TRIMESTRE%2FMeta%2016</t>
  </si>
  <si>
    <t>Durante el cuarto trimestre de la vigencia se realizaron las contrataciones que estaban contenidas en el Plan Anual de Adquisiciones, el cual lleva 25 versiones con corte al seguimiento del 31 de Diciembre.</t>
  </si>
  <si>
    <t>URL SECOP II:  II: https://community.secop.gov.co/Public/App/AnnualPurchasingPlanEditPublic/View?id=131509  Archivos PDF "Versiones PAA OCT-DIC" y relación en Excel "Adquisiciones PAA 30DIC"</t>
  </si>
  <si>
    <t>Diseñar e implementar una (1) herramienta para la evaluación de la prestación de servicios ofrecidos entre dependencias  por la entidad, mediante los canales de atención (presencial, virtual, telefónico y escrito)</t>
  </si>
  <si>
    <t>Herramienta de evaluación de los servicios internos por dependencias.</t>
  </si>
  <si>
    <t>Numero de Herramientas de evaluación de los servicios internos por dependencias implementadas</t>
  </si>
  <si>
    <t>Numero de Herramientas de evaluación de los servicios internos por dependencias programadas</t>
  </si>
  <si>
    <t>Herramienta de evaluación de servicios internos</t>
  </si>
  <si>
    <t>META ELIMINADA</t>
  </si>
  <si>
    <t xml:space="preserve">Informe de  Herramientas de evaluación de los servicios internos por dependencias </t>
  </si>
  <si>
    <t>Intranet : herramienta e informes publicados</t>
  </si>
  <si>
    <t>Total metas proceso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</si>
  <si>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</si>
  <si>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</si>
  <si>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</si>
  <si>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</si>
  <si>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</si>
  <si>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</si>
  <si>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</si>
  <si>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</si>
  <si>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</si>
  <si>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</si>
  <si>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</si>
  <si>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No programada para el I Trimestre</t>
  </si>
  <si>
    <t xml:space="preserve">Subsecretaría de Gestión Institucional
Total de servidores reportados:56
Participación en Huella de Carbono: 55
Reporte consumo de papel a cuarta semana de Mayo
Participación actividades movilidad: Ley probici (0), malla vial (0)
Semana Ambiental: (4) participaciones
Participación actividades ambientales: día del agua (0), energías renovables (1), buenas prácticas ambientales (0)
Dirección Administrativa
Total de servidores públicos: 105 personas
Huella de carbono: 38 personas responden la encuesta.
Participantes actividades ambientales: Sistema de acueducto de Bogotá (0), Energías renovables(06), buenas practicas ambientales(04).- 10 participaciones
Participantes movilidad sostenible: Ciclorutas y Ley pro-bici - 3 participaciones
Participación semana ambiental: 1 participación
Dirección de Contratación
Total de servidores públicos:31 personas
Huella de carbono: 15 personas responden la encuesta.
Participantes actividades ambientales: Sistema de acueducto de Bogotá (0), Energías renovables(0), buenas practicas ambientales(0).- 0 participaciones
Participantes movilidad sostenible: Ciclorutas y Ley pro-bici - 01 participación
Participación semana ambiental: 0 participación
Dirección Financiera
Total de servidores reportados:20
Participación en Huella de Carbono: 3 
Reporte consumo de papel a cuarta semana de Mayo
Participación actividades movilidad: Ley probici (0), malla vial (0)
Semana Ambiental: (3) participación
</t>
  </si>
  <si>
    <t>Reporte de gestión ambiental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</si>
  <si>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</si>
  <si>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</si>
  <si>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</si>
  <si>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</si>
  <si>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</si>
  <si>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</si>
  <si>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</si>
  <si>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</si>
  <si>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</si>
  <si>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En el I Trimestre se revisaron y  actualizaron 19 documentos de los 165 documentos del proceso de Gestión Corporativa Institucional</t>
  </si>
  <si>
    <t>Listado maestro de documentos MATIZ</t>
  </si>
  <si>
    <t>En el segundo trimestre de 2021, el proceso Gestión Corporativa Institucional actualizó los siguientes documentos: GCO-GCI-IN014 instrucciones para liquidación del contrato o liberaciones de saldo, GCO-GCI-IN018 instrucciones para el mantenimiento y/o adecuaciones de la infraestructura física del nivel central y las sedes complementarias de la Secretaría Distrital de Gobierno, GCO-GCI-F008 formato lista de chequeo - liquidación de contratos, GCO-GCI-F023 formato informe final de supervisión, GCO-GCI-F024 formato estudios previos contratos interadministrativos / convenios interadministrativo, GCO-GCI-F026 formato estudios previos regímenes especiales, GCO-GCI-F090 lista de chequeo - expediente único de contratos de prestación de servicios profesionales y de apoyo a la gestión con persona natural, GCO-GCI-F092 lista de chequeo - expediente contractual de contratos / convenios interadministrativos, GCO-GCI-F104 formato de trabajo y ejecución de actividades, GCO-GCI-F143 formato de condiciones generales, GCO-GCI-F144 formato para liberación de saldos contratos de prestación de servicios profesionales y de apoyo a la gestión, y GCO-GCI-F159 consulta inhabilidades por delitos sexuales contra niños niñas y adolescentes (Ley 1918 de 2018)</t>
  </si>
  <si>
    <t>MATIZ. Listado maestro de documentos</t>
  </si>
  <si>
    <t xml:space="preserve">El proceso actualizó 30 documentos en MATIZ. Igualmente, eliminó 10 formatos. </t>
  </si>
  <si>
    <t>Listado maestro de documentos. MATIZ</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</si>
  <si>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</si>
  <si>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</si>
  <si>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</si>
  <si>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</si>
  <si>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</si>
  <si>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</si>
  <si>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Registros de participación</t>
  </si>
  <si>
    <t>Listado de asistencia
Video de la reunión
Presentación</t>
  </si>
  <si>
    <t>Carpeta compartida de registros de asistencia  - OAP</t>
  </si>
  <si>
    <t>La Subsecretaría de Gestión Institucional asistió a la capacitación brindada a los promotores de mejora, en la que se brindaron lineamientos sobre la gestión de riesgos, planes de mejora, planeación institucional y PAAC.</t>
  </si>
  <si>
    <t xml:space="preserve">Registro de asistencia Teams. </t>
  </si>
  <si>
    <t>Total metas transversales (20%)</t>
  </si>
  <si>
    <t xml:space="preserve">Total plan de gestión </t>
  </si>
  <si>
    <t xml:space="preserve">Se cumplió casi al 100% con la meta propuesta del IV trimestre en razón a que a 31 de diciembre se tenia un subtotal acumulado de $3.196.201.307 por concepto de Reservas de Funcionamiento, y un subtotal acumulado de $5.742.133.449 por concepto de Reservas de Inversión, para un total de $8.938.334.756, y después de ajustes que se dieron durante el 2021, un total de $8.097.097.045. De lo anterior, se autorizó y se ejecutó el giro de  $8.097.737.745. </t>
  </si>
  <si>
    <t>Se cumplió casi al 100% con la meta propuesta para el 2021 en razón a que a 31 de diciembre se tenia un subtotal acumulado de $3.196.201.307 por concepto de Reservas de Funcionamiento, y un subtotal acumulado de $5.742.133.449 por concepto de Reservas de Inversión, para un total de $8.938.334.756, y después de ajustes que se dieron durante el 2021, un total de $8.097.097.045. De lo anterior, se autorizó y se ejecutó el giro de  $8.097.737.745. 
Todo el año se tuvo el compromiso por parte de la Dependencia, en cuenta por cuenta acumulada en las reservas de 202, para poder liberarlas y dar su pago. Adicionalmente, fue prioridad ocupar uno de los primeros lugares en el rankin distrital de la ejecución presupuestal y de reservas, lo cual se logró.</t>
  </si>
  <si>
    <t xml:space="preserve">Durante la vigencia se siguió el lineamiento de atender oportunamente las órdenes de pago, desde la recepción inicial de una cuenta de cobro de un contrato de prestación de servicios, hasta su respectivo giro en cuenta bancaria indicada, pasando por su causación y descuento de demás impuestos, logrando cumplir con la meta establecida. </t>
  </si>
  <si>
    <t>Para el IV Trimestre de 2021, los estados financieros se presentaron en 16,33 días promedio, frente a la meta de 25 días, evidenciando eficiencia en el proceso.Este indicador es de medición heterogénea, ya que para la expedición de los estados financieros, se requiere de los libros oficiales que envía la Secretaría Distrital de Hacienda, por tal motivo se publican luego de la validación y concertación de la información; durante el IV trimestre de la vigencia se publicaron los Estados Financieros de septiembre, octubre y noviembre en términos. Se aclara que el mes de diciembre de 2021 todavía no puede ser publicado, debido a que se encuentra en términos.</t>
  </si>
  <si>
    <t>Durante todo el año se vio una eficiencia del 100% por parte de la Dirección Financiera. Lo anterior implica recaudar toda la información financiera y contable, alguna proveniente de la Entidad, otra proveniente de la Secretaría Distrital de Hacienda.
Posteriormente, el procedimiento implica manejar dicha información recaudada y convertirla en Estados Financieros, y surtir los trámites internos para autorizarlos y publicarlos en la página web de la Entidad.</t>
  </si>
  <si>
    <t>El nuevo aplicativo SAP-Bogdata, implicó unos cambios en plazos y en procedimientos, que se ven reflejados en el cumplimiento del presente Indicador.
La Subsecretaría de Gestión Institucional, determinó conveniente actualizar esos procedimientos, para que la Dirección Financiera se ajustara a la reglamentación contable y administrativa, y como se ve en el presente periodo, se cumplió con ese lineamiento, actualizando los documentos que fueron priorizados para periodo en cuestión:
* GCO-GCI-F003 / * GCO-GCI-F004 / * GCO-GCI-F033 / * GCO-GCI-F055 / * GCO-GCI-F057 / * GCO-GCI-F058 / * GCO-GCI-F064 / * GCO-GCI-F065 / * GCO-GCI-F071 / * GCO-GCI-F077 / * GCO-GCI-F119 / * GCO-GCI-F148 
3 formatos no fueron modificados, y se decidió mantener el formato actual:
* GCO-GCI-F068 / * GCO-GCI-F080 / * GCO-GCI-F138</t>
  </si>
  <si>
    <t>Durante la vigencia 2020 la Entidad sufrió una transición de plataforma digital desde la cual se realizaban los procedimientos de pagos a sus obligaciones, asignación de CDPs y de RPs, descarga de información contable, entre otros. Esa transición implicó un reto para la Dirección Financiera, y para otras que posiblemente estuvieran realacionadas con los procedimientos que realiza SAP-Bogdata, pero así mismo, implicó unos cambios en plazos y en procedimientos. 
Por lo anterior, la Subsecretaría de Gestión Institucional determinó conveniente actualizar esos procedimientos, para que la Dirección Financiera se ajustara a la reglamentación contable y administrativa, se ha trabajado con ese lineamiento.</t>
  </si>
  <si>
    <t>Se realiza las dos bajas programadas para este trimestre las cuales fueron aprobadas por el comité , bajo resolucion.</t>
  </si>
  <si>
    <t>Se da cumplimiento a lo programado en la calibracion de los 56 sanitarios y mantenimiento a los orinales sistema hidrosanitario y push de los mismos del Edificio  Bicentenario.</t>
  </si>
  <si>
    <t>Meta cumplida para el IV trimestre de 2021. Se da cumplimiento a lo programado en la calibracion de los 56 sanitarios y mantenimiento a los orinales sistema hidrosanitario y push de los mismos del Edificio  Bicentenario.</t>
  </si>
  <si>
    <r>
      <t>DESPACHO:</t>
    </r>
    <r>
      <rPr>
        <sz val="11"/>
        <color rgb="FF000000"/>
        <rFont val="Calibri Light"/>
        <family val="2"/>
      </rPr>
      <t xml:space="preserve"> Se realizó el cambio de 3 orinales a ahorradores de agua, se encuentra pendiente el cambio de los sanitarios ya que el sistema hidrosanitario de estos es muy antiguo y se debe realizar el cambio completo de estos elementos.
CASA CONFIA 20 DE JULIO
Se encuentran instalados 4 sanitarios y 2 orinales ahorradores de agua.
CASA SEGUNDA INSTANCIA
Se encuentran instalados 5 sanitarios ahorradores de agua, se encuentra pendiente el cambio de los orinales.
FURATENA
 Teniendo en cuenta que en el edificio Furatena se vienen adelantando labores de remodelación y adecuación de las áreas de trabajo no ha sido posible realizar el cambio de los orinales ya que para dicho cambio fue necesario programar visita del técnico de DOCOL para que indique cual es el elemento más adecuado y que tenga compatibilidad con la tubería que tiene instalada ese edificio; la revisión técnica se realizó el lunes 17 de enero de 2022 8:30 am. Se encuentra pendiente la cotización del proveedor.</t>
    </r>
  </si>
  <si>
    <t xml:space="preserve">Meta parcialmente cumplida para el IV trimestre de 2021. Se instalaron 14 baterias ahorradoras de agua. </t>
  </si>
  <si>
    <t xml:space="preserve">De un total de 123 contratos pendientes por liquidar constituidos como línea base, al corte del tercer trimestre se debería llevar un 100%.   El resultado es el siguiente: En el cuarto trimestre se realizaron 44 liquidaciones,  En el tercer trimestre se realizaron 16 liquidaciones, segundo trimestre se realizaron 73 liquidaciones, en el primer trimestre se liquidaron 22 contratos. De acuerdo con los resultados de la medición, se tiene que la Dirección de Contratación superó el porcentaje de contratos liquidados programados para el trimestre, por lo cual, se considera cumplido el indicador establecido. </t>
  </si>
  <si>
    <t>Se realizó tercer seguimiento a las actividades de mejora propuestas en el plan de acción de Índice de Transparencia de Bogotá para el 2021, obteniendo el siguiente balance:
· Se realizó la solicitud del seguimiento a las dependencias que programaron actividades en el cuarto trimestre 2021, con la posibilidad de subsanar aquellas pendientes por reportar en anteriores trimestres.
· Se recibió información de seguimiento de las dependencias responsables con actividades programadas para el periodo reportado.
· Se cumplió con el 100% de las las 48 actividades de mejora programadas en el plan de acción.</t>
  </si>
  <si>
    <r>
      <t>Durante el cuarto trimestre, la Subsecretaría de Gestión Institucional impulsó la implementación y seguimiento de los ocho (8) productos pendientes de implementación, de la Política Pública Distrital de Transparencia, Integridad y No Tolerancia con la Corrupción, así:</t>
    </r>
    <r>
      <rPr>
        <b/>
        <sz val="11"/>
        <color rgb="FF000000"/>
        <rFont val="Calibri Light"/>
        <family val="2"/>
      </rPr>
      <t xml:space="preserve">
1. Estrategia control social: </t>
    </r>
    <r>
      <rPr>
        <sz val="11"/>
        <color rgb="FF000000"/>
        <rFont val="Calibri Light"/>
        <family val="2"/>
      </rPr>
      <t>En el marco del producto relacionado con la estrategia de control social con estudiantes de Instituciones de Educación Superior-IES, a través de la cual se espera vincular a la comunidad educativa de las localidades en el desarrollo de dicha estrategia, se remitió Memorando para solicitud de planes de trabajo pendientes de proyectar por parte de las Alcaldías locales y, adicionalmente, se envió vía correo electrónico una plantilla para facilitar la construcción de los mismos y así lograr desarrollar uno o más de los tres (3) escenarios propuestos en el documento final de la Estrategia. Producto de esta acción, se construyeron los diez (10) planes de trabajo para las Alcaldías locales de: Ciudad Bolívar, Engativá, Mártires, Rafael Uribe Uribe, San Cristóbal, Suba, Usaquén, Teusaquillo, Usme y Kennedy.</t>
    </r>
    <r>
      <rPr>
        <b/>
        <sz val="11"/>
        <color rgb="FF000000"/>
        <rFont val="Calibri Light"/>
        <family val="2"/>
      </rPr>
      <t xml:space="preserve">
2. Estrategia presupuestos participativos: </t>
    </r>
    <r>
      <rPr>
        <sz val="11"/>
        <color rgb="FF000000"/>
        <rFont val="Calibri Light"/>
        <family val="2"/>
      </rPr>
      <t>Para el ejercicio de presupuestos participativos, durante el último trimestre, se llevó a cabo la revisión técnica de las 4.006 propuestas presentadas por la ciudadanía, de las cuales 2.519 fueron viabilizadas por los sectores, mientras que fueron rechazadas 1.487. La etapa de priorización contó con 1.213 propuestas que pasaron a esta etapa, de las cuales 557 propuestas fueron priorizadas por la ciudadanía. Adicional, es necesario resaltar que votaron más de 70 mil ciudadanos, duplicando así la participación en relación con el año anterior.</t>
    </r>
    <r>
      <rPr>
        <b/>
        <sz val="11"/>
        <color rgb="FF000000"/>
        <rFont val="Calibri Light"/>
        <family val="2"/>
      </rPr>
      <t xml:space="preserve">
3. Auditorías aleatorias IVC: </t>
    </r>
    <r>
      <rPr>
        <sz val="11"/>
        <color rgb="FF000000"/>
        <rFont val="Calibri Light"/>
        <family val="2"/>
      </rPr>
      <t>En cumplimiento del Plan Anual de Auditorías, la Oficina de Control Interno por medio de memorandos radicado realizó entrega del informe de auditoría interna del proceso de Inspección, Vigilancia y Control en las Alcaldías Locales de La Candelaria (20211500354353), Usaquén (20211500365113), Engativá (20211500375513), Santa Fe (20211500380593), Sumapaz (20211500381723), Barrios Unidos (20211500388373), Rafael Uribe Uribe (20211500394533), San Cristóbal (20211500396733), Mártires (20211500415663), Kennedy (20211500423983), Suba (20211500432103) y Teusaquillo (20211500432123).</t>
    </r>
    <r>
      <rPr>
        <b/>
        <sz val="11"/>
        <color rgb="FF000000"/>
        <rFont val="Calibri Light"/>
        <family val="2"/>
      </rPr>
      <t xml:space="preserve">
4. Canal Único de Denuncias: </t>
    </r>
    <r>
      <rPr>
        <sz val="11"/>
        <color rgb="FF000000"/>
        <rFont val="Calibri Light"/>
        <family val="2"/>
      </rPr>
      <t>Para finalizar las acciones asociadas al protocolo de atención, se realizó mesa de trabajo conjunta con la Oficina de Asuntos Disciplinarios y el equipo de la Subsecretaría de Gestión Institucional, para realizar el respectivo levantamiento de requerimientos técnicos (solicitud de usuario Bogotá te Escucha y la solicitud de un equipo móvil corporativo para atender la línea telefónica), así como finalizar y formalizar el documento Protocolo para la línea anticorrupción. Dicho documento se asoció al proceso Control Disciplinario y se denominó como “Modelo protocolo de atención telefónica del Canal único de denuncias sobre hechos de corrupción”.</t>
    </r>
    <r>
      <rPr>
        <b/>
        <sz val="11"/>
        <color rgb="FF000000"/>
        <rFont val="Calibri Light"/>
        <family val="2"/>
      </rPr>
      <t xml:space="preserve">
5. Simulador de conflicto de intereses: </t>
    </r>
    <r>
      <rPr>
        <sz val="11"/>
        <color rgb="FF000000"/>
        <rFont val="Calibri Light"/>
        <family val="2"/>
      </rPr>
      <t>Durante el IV trimestre finalizó la primer versión del desarrollo tecnológico del simulador de conflicto de interés, cuya estructura fue aprobado por la Subsecretaría de Gestión Institucional y socializado con las dependencias involucradas en la creación de lineamientos sobre este tema. Por otro lado, se adelantaron mesas de trabajo con la Oficina Asesora de Comunicaciones y la Dirección de Tecnologías e Información para realizar los ajustes de imagen y funcionalidad a la propuesta de herramienta tecnológica.</t>
    </r>
    <r>
      <rPr>
        <b/>
        <sz val="11"/>
        <color rgb="FF000000"/>
        <rFont val="Calibri Light"/>
        <family val="2"/>
      </rPr>
      <t xml:space="preserve">
6. Batería de indicadores: </t>
    </r>
    <r>
      <rPr>
        <sz val="11"/>
        <color rgb="FF000000"/>
        <rFont val="Calibri Light"/>
        <family val="2"/>
      </rPr>
      <t>Para finalizar la primera medición de esta versión de la batería de indicadores, adaptando las variables y del ITB al nivel local de la SDG, se recibió actualización de la información por parte las Alcaldías locales de Chapinero y Suba. Además, se remitió oficio a la Corporación Transparencia por Colombia con el fin de realizar reunión de socialización del proceso de adaptación del ITB al nivel local de la entidad y los resultados presentados.</t>
    </r>
    <r>
      <rPr>
        <b/>
        <sz val="11"/>
        <color rgb="FF000000"/>
        <rFont val="Calibri Light"/>
        <family val="2"/>
      </rPr>
      <t xml:space="preserve">
7. Estrategia descongestión de las actuaciones administrativas: </t>
    </r>
    <r>
      <rPr>
        <sz val="11"/>
        <color rgb="FF000000"/>
        <rFont val="Calibri Light"/>
        <family val="2"/>
      </rPr>
      <t>Durante el cuarto trimestre del 2021, se terminaron un total 1.511 actuaciones administrativas en las diferentes localidades del Distrito, lo cual quiere decir que durante toda la vigencia 2021, se terminaron un total de 5.230 actuaciones administrativas. Este resultado se presenta con el liderazgo de la Dirección para la Gestión Policiva en articulación y coordinación con las Alcaldías Locales. Por su parte, se continúa con la implementación de la Metodología de Intervención Focalizada en las Alcaldías Locales de Usaquén, Chapinero, San Cristóbal, Kennedy, Fontibón, Engativá, Suba, Teusaquillo, Puente Aranda, Rafael Uribe y Ciudad Bolívar.</t>
    </r>
    <r>
      <rPr>
        <b/>
        <sz val="11"/>
        <color rgb="FF000000"/>
        <rFont val="Calibri Light"/>
        <family val="2"/>
      </rPr>
      <t xml:space="preserve">
8. Estrategia transparencia contratación de los FDL: </t>
    </r>
    <r>
      <rPr>
        <sz val="11"/>
        <color rgb="FF000000"/>
        <rFont val="Calibri Light"/>
        <family val="2"/>
      </rPr>
      <t>Durante el trimestre se adelantaron las gestiones relacionadas con la consolidación de la batería de indicadores para medir la transparencia local en materia contractual, la cual se presentó a la SGL para validación y posterior validación de SGI para su incorporación a la batería de indicadores de transparencia local. De otro lado se adelantó capacitación con expertos distritales, nacionales e internacionales a los equipos locales, frente a la conceptualización de la transparencia, la corrupción y herramientas para su gestión, también se adelantaron encuestas a los equipos locales y la ciudadanía sobre el control social a la contratación, se avanzó en la identificación del Subsistema de Alerta Tempranas para lo local. Paralelamente, la Dirección trabajó en la propuesta de reestructuración de la estrategia para ampliar su alcance e involucrar a otras dependencias y entidades.</t>
    </r>
  </si>
  <si>
    <t xml:space="preserve">Subsecretaría de Gestión Institucional
Reporte de consumo de papel al día hasta el 30-12-2021.
Calificación obtenida en la inspección 76%. 
Participación en actividades ambientales en el segundo semestre 3 personas en la jornada : ¿ Cuál es tu papel?. Actividad 26-11-2021 y 19-11-2021
Dirección Administrativa
Reporte de consumo de papel al día hasta el 30-11-2021.
Calificación obtenida en la inspección  94%
Participación en actividades ambientales en el segundo semestre 0 personas en la jornada : ¿ Cuál es tu papel?. Actividad 26-11-2021
Dirección Financiera
Reporte de consumo de papel al día hasta el 30-12-2021.
Calificación obtenida en la inspección 82%. 
Participación en actividades ambientales en el segundo semestre 2 personas en la jornada : ¿ Cuál es tu papel?. Actividad 19-11-2021 y 26-11-2021
Dirección de Contratación
Reporte de consumo de papel al día hasta el 30-12-2021.
Calificación obtenida en la inspección 87%. 
Participación en actividades ambientales en el segundo semestre 0 ersonas en la jornada : ¿ Cuál es tu papel?. Actividad 26-11-2021 y 19-11-2021
</t>
  </si>
  <si>
    <t>El proceso actualizó 23 documentos entre procedimientos, instrucciones y formatos. Las nuevas versiones estan publicadas en MATIZ</t>
  </si>
  <si>
    <t>MATIZ
Listado maestro de documentos</t>
  </si>
  <si>
    <t>El proceso actualizó la documentación que fue priorizada en la vigencia 2021. La versión vigente de los documentos está publicada en MATIZ.</t>
  </si>
  <si>
    <t>El proceso participó en las reuniones y capacitaciones brindadas para la mejora del sistema de gestión institucional</t>
  </si>
  <si>
    <t>Soportes de reuniones y capacitaciones</t>
  </si>
  <si>
    <t>Meta cumplida parcialmente en  2021.
Instalar un (1) sistema de aprovechamiento de aguas lluvias en la Casa del 20 de Julio: En cuanto a esta meta se informó por WhatsApp a Viviana Villalobos la posibilidad de quitar esta meta teniendo en cuenta que la casa del 20 de julio no se está utilizando y es un gasto inoficioso la instalación del tanque. Esto quedó pendiente de validar.</t>
  </si>
  <si>
    <t xml:space="preserve">Meta cumplida parcialmente en  2021.
Teniendo en cuenta que la casa del 20 de julio no se está utilizando y es un gasto inoficioso la instalación del tanque, se evaluó la posibilidad de un sistema alternativo de aprovechamiento, con el apoyo de la OAP. </t>
  </si>
  <si>
    <t>Propuesta Tanque de aprovechamiento de agua lluvia</t>
  </si>
  <si>
    <t xml:space="preserve">De un total de 123 contratos pendientes por liquidar constituidos como línea base, el resultado es el siguiente: En el cuarto trimestre se realizaron 44 liquidaciones,  En el tercer trimestre se realizaron 16 liquidaciones, segundo trimestre se realizaron 73 liquidaciones, en el primer trimestre se liquidaron 22 contratos para un total de 111 . De acuerdo con los resultados de la medición, se tiene que la Dirección de Contratación superó el porcentaje de contratos liquidados programados para el trimestre, por lo cual, se considera cumplido el indicador establecido. </t>
  </si>
  <si>
    <t>28 de enero de 2022</t>
  </si>
  <si>
    <t>Para el cuarto trimestre de la vigencia 2021, el plan de gestión del proceso alcanzó un nivel de desempeño del 93,67% de acuerdo con lo programado, y del 92,96% acumulado para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</si>
</sst>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1" x14ac:knownFonts="1">
    <font>
      <sz val="11"/>
      <color theme="1"/>
      <name val="Calibri"/>
      <family val="2"/>
      <scheme val="minor"/>
    </font>
    <font>
      <b/>
      <sz val="11"/>
      <color indexed="8"/>
      <name val="Calibri Light"/>
      <family val="2"/>
    </font>
    <font>
      <sz val="11"/>
      <color indexed="8"/>
      <name val="Calibri Light"/>
      <family val="2"/>
    </font>
    <font>
      <sz val="11"/>
      <name val="Calibri Light"/>
      <family val="2"/>
    </font>
    <font>
      <sz val="11"/>
      <color theme="1"/>
      <name val="Calibri"/>
      <family val="2"/>
      <scheme val="minor"/>
    </font>
    <font>
      <sz val="11"/>
      <color theme="1"/>
      <name val="Calibri Light"/>
      <family val="2"/>
      <scheme val="major"/>
    </font>
    <font>
      <sz val="9"/>
      <color rgb="FF323130"/>
      <name val="Segoe UI"/>
      <family val="2"/>
    </font>
    <font>
      <b/>
      <sz val="11"/>
      <color theme="1"/>
      <name val="Calibri Light"/>
      <family val="2"/>
      <scheme val="major"/>
    </font>
    <font>
      <sz val="11"/>
      <name val="Calibri Light"/>
      <family val="2"/>
      <scheme val="major"/>
    </font>
    <font>
      <sz val="11"/>
      <color rgb="FFFF0000"/>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1"/>
      <color rgb="FF000000"/>
      <name val="Calibri Light"/>
      <family val="2"/>
    </font>
    <font>
      <b/>
      <sz val="11"/>
      <name val="Calibri Light"/>
      <family val="2"/>
      <scheme val="major"/>
    </font>
    <font>
      <sz val="11"/>
      <color theme="0"/>
      <name val="Calibri Light"/>
      <family val="2"/>
      <scheme val="major"/>
    </font>
    <font>
      <u/>
      <sz val="11"/>
      <color theme="10"/>
      <name val="Calibri"/>
      <family val="2"/>
      <scheme val="minor"/>
    </font>
    <font>
      <b/>
      <sz val="11"/>
      <color rgb="FF000000"/>
      <name val="Calibri Light"/>
      <family val="2"/>
    </font>
  </fonts>
  <fills count="11">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rgb="FF0070C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FFFFF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41"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0" fontId="19" fillId="0" borderId="0" applyNumberFormat="0" applyFill="0" applyBorder="0" applyAlignment="0" applyProtection="0"/>
  </cellStyleXfs>
  <cellXfs count="286">
    <xf numFmtId="0" fontId="0" fillId="0" borderId="0" xfId="0"/>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6" fillId="0" borderId="0" xfId="0" applyFont="1" applyProtection="1">
      <protection hidden="1"/>
    </xf>
    <xf numFmtId="0" fontId="7" fillId="2" borderId="1" xfId="0" applyFont="1" applyFill="1" applyBorder="1" applyAlignment="1" applyProtection="1">
      <alignment wrapText="1"/>
      <protection hidden="1"/>
    </xf>
    <xf numFmtId="0" fontId="5" fillId="0" borderId="2" xfId="0" applyFont="1" applyBorder="1" applyAlignment="1" applyProtection="1">
      <alignment horizontal="left" vertical="top" wrapText="1"/>
      <protection hidden="1"/>
    </xf>
    <xf numFmtId="0" fontId="5" fillId="0" borderId="3" xfId="0" applyFont="1" applyBorder="1" applyAlignment="1" applyProtection="1">
      <alignment horizontal="left" vertical="top" wrapText="1"/>
      <protection hidden="1"/>
    </xf>
    <xf numFmtId="9" fontId="5" fillId="0" borderId="3" xfId="3" applyFont="1" applyBorder="1" applyAlignment="1" applyProtection="1">
      <alignment horizontal="left" vertical="top" wrapText="1"/>
      <protection hidden="1"/>
    </xf>
    <xf numFmtId="41" fontId="5" fillId="0" borderId="3" xfId="1" applyFont="1" applyBorder="1" applyAlignment="1" applyProtection="1">
      <alignment horizontal="left" vertical="top" wrapText="1"/>
      <protection hidden="1"/>
    </xf>
    <xf numFmtId="10" fontId="5" fillId="0" borderId="3" xfId="3" applyNumberFormat="1" applyFont="1" applyBorder="1" applyAlignment="1" applyProtection="1">
      <alignment horizontal="right" vertical="top" wrapText="1"/>
      <protection hidden="1"/>
    </xf>
    <xf numFmtId="9" fontId="5" fillId="0" borderId="3" xfId="0" applyNumberFormat="1" applyFont="1" applyBorder="1" applyAlignment="1" applyProtection="1">
      <alignment horizontal="left" vertical="top" wrapText="1"/>
      <protection hidden="1"/>
    </xf>
    <xf numFmtId="9" fontId="5" fillId="0" borderId="3" xfId="3" applyFont="1" applyBorder="1" applyAlignment="1" applyProtection="1">
      <alignment horizontal="right" vertical="top" wrapText="1"/>
      <protection hidden="1"/>
    </xf>
    <xf numFmtId="9" fontId="5" fillId="0" borderId="3" xfId="3" applyFont="1" applyBorder="1" applyAlignment="1" applyProtection="1">
      <alignment horizontal="center" vertical="top" wrapText="1"/>
      <protection hidden="1"/>
    </xf>
    <xf numFmtId="0" fontId="5" fillId="0" borderId="4" xfId="0" applyFont="1" applyBorder="1" applyAlignment="1" applyProtection="1">
      <alignment horizontal="left" vertical="top" wrapText="1"/>
      <protection hidden="1"/>
    </xf>
    <xf numFmtId="1" fontId="5" fillId="0" borderId="1" xfId="3" applyNumberFormat="1" applyFont="1" applyBorder="1" applyAlignment="1" applyProtection="1">
      <alignment horizontal="left" vertical="top" wrapText="1"/>
      <protection hidden="1"/>
    </xf>
    <xf numFmtId="41" fontId="5" fillId="0" borderId="1" xfId="1" applyFont="1" applyBorder="1" applyAlignment="1" applyProtection="1">
      <alignment horizontal="left" vertical="top" wrapText="1"/>
      <protection hidden="1"/>
    </xf>
    <xf numFmtId="9" fontId="5" fillId="0" borderId="1" xfId="0" applyNumberFormat="1" applyFont="1" applyBorder="1" applyAlignment="1" applyProtection="1">
      <alignment horizontal="left" vertical="top" wrapText="1"/>
      <protection hidden="1"/>
    </xf>
    <xf numFmtId="0" fontId="8" fillId="0" borderId="1" xfId="0" applyFont="1" applyBorder="1" applyAlignment="1" applyProtection="1">
      <alignment horizontal="left" vertical="top" wrapText="1"/>
      <protection hidden="1"/>
    </xf>
    <xf numFmtId="9" fontId="9" fillId="0" borderId="1" xfId="0" applyNumberFormat="1" applyFont="1" applyBorder="1" applyAlignment="1" applyProtection="1">
      <alignment horizontal="left" vertical="top" wrapText="1"/>
      <protection hidden="1"/>
    </xf>
    <xf numFmtId="9" fontId="5" fillId="0" borderId="1" xfId="3" applyFont="1" applyBorder="1" applyAlignment="1" applyProtection="1">
      <alignment horizontal="right" vertical="top" wrapText="1"/>
      <protection hidden="1"/>
    </xf>
    <xf numFmtId="9" fontId="5" fillId="0" borderId="5" xfId="0" applyNumberFormat="1" applyFont="1" applyBorder="1" applyAlignment="1" applyProtection="1">
      <alignment horizontal="right" vertical="top" wrapText="1"/>
      <protection hidden="1"/>
    </xf>
    <xf numFmtId="1" fontId="5" fillId="0" borderId="1" xfId="0" applyNumberFormat="1" applyFont="1" applyBorder="1" applyAlignment="1" applyProtection="1">
      <alignment horizontal="left" vertical="top" wrapText="1"/>
      <protection hidden="1"/>
    </xf>
    <xf numFmtId="1" fontId="5" fillId="0" borderId="1" xfId="0" applyNumberFormat="1" applyFont="1" applyBorder="1" applyAlignment="1" applyProtection="1">
      <alignment horizontal="right" vertical="top" wrapText="1"/>
      <protection hidden="1"/>
    </xf>
    <xf numFmtId="1" fontId="5" fillId="0" borderId="5" xfId="0" applyNumberFormat="1" applyFont="1" applyBorder="1" applyAlignment="1" applyProtection="1">
      <alignment horizontal="right" vertical="top" wrapText="1"/>
      <protection hidden="1"/>
    </xf>
    <xf numFmtId="9" fontId="5" fillId="0" borderId="1" xfId="3" applyFont="1"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41" fontId="5" fillId="0" borderId="1" xfId="1" applyFont="1" applyBorder="1" applyAlignment="1" applyProtection="1">
      <alignment horizontal="right" vertical="top" wrapText="1"/>
      <protection hidden="1"/>
    </xf>
    <xf numFmtId="41" fontId="5" fillId="0" borderId="5" xfId="1" applyFont="1" applyBorder="1" applyAlignment="1" applyProtection="1">
      <alignment horizontal="right" vertical="top" wrapText="1"/>
      <protection hidden="1"/>
    </xf>
    <xf numFmtId="9" fontId="5" fillId="0" borderId="1" xfId="1" applyNumberFormat="1" applyFont="1" applyBorder="1" applyAlignment="1" applyProtection="1">
      <alignment horizontal="right" vertical="top" wrapText="1"/>
      <protection hidden="1"/>
    </xf>
    <xf numFmtId="9" fontId="5" fillId="0" borderId="5" xfId="1" applyNumberFormat="1" applyFont="1" applyBorder="1" applyAlignment="1" applyProtection="1">
      <alignment horizontal="right" vertical="top" wrapText="1"/>
      <protection hidden="1"/>
    </xf>
    <xf numFmtId="0" fontId="10" fillId="2" borderId="6" xfId="0" applyFont="1" applyFill="1" applyBorder="1" applyAlignment="1" applyProtection="1">
      <alignment wrapText="1"/>
      <protection hidden="1"/>
    </xf>
    <xf numFmtId="0" fontId="10" fillId="2" borderId="7" xfId="0" applyFont="1" applyFill="1" applyBorder="1" applyAlignment="1" applyProtection="1">
      <alignment wrapText="1"/>
      <protection hidden="1"/>
    </xf>
    <xf numFmtId="0" fontId="11" fillId="2" borderId="7" xfId="0" applyFont="1" applyFill="1" applyBorder="1" applyProtection="1">
      <protection hidden="1"/>
    </xf>
    <xf numFmtId="9" fontId="11" fillId="2" borderId="7" xfId="3" applyFont="1" applyFill="1" applyBorder="1" applyAlignment="1" applyProtection="1">
      <alignment wrapText="1"/>
      <protection hidden="1"/>
    </xf>
    <xf numFmtId="9" fontId="11" fillId="2" borderId="7" xfId="3" applyFont="1" applyFill="1" applyBorder="1" applyAlignment="1" applyProtection="1">
      <alignment horizontal="right" wrapText="1"/>
      <protection hidden="1"/>
    </xf>
    <xf numFmtId="9" fontId="11" fillId="2" borderId="8" xfId="3" applyFont="1" applyFill="1" applyBorder="1" applyAlignment="1" applyProtection="1">
      <alignment horizontal="right" wrapText="1"/>
      <protection hidden="1"/>
    </xf>
    <xf numFmtId="0" fontId="12" fillId="0" borderId="3" xfId="0" applyFont="1" applyBorder="1" applyAlignment="1" applyProtection="1">
      <alignment horizontal="left" vertical="top" wrapText="1"/>
      <protection hidden="1"/>
    </xf>
    <xf numFmtId="9" fontId="12" fillId="0" borderId="3" xfId="0" applyNumberFormat="1" applyFont="1" applyBorder="1" applyAlignment="1" applyProtection="1">
      <alignment horizontal="left" vertical="top" wrapText="1"/>
      <protection hidden="1"/>
    </xf>
    <xf numFmtId="9" fontId="12" fillId="0" borderId="3" xfId="3" applyFont="1" applyBorder="1" applyAlignment="1" applyProtection="1">
      <alignment horizontal="right" vertical="top" wrapText="1"/>
      <protection hidden="1"/>
    </xf>
    <xf numFmtId="0" fontId="12" fillId="3" borderId="3" xfId="0" applyFont="1" applyFill="1" applyBorder="1" applyAlignment="1" applyProtection="1">
      <alignment horizontal="left" vertical="top" wrapText="1"/>
      <protection hidden="1"/>
    </xf>
    <xf numFmtId="9" fontId="12" fillId="3" borderId="3" xfId="0" applyNumberFormat="1" applyFont="1" applyFill="1" applyBorder="1" applyAlignment="1" applyProtection="1">
      <alignment horizontal="right" vertical="top" wrapText="1"/>
      <protection hidden="1"/>
    </xf>
    <xf numFmtId="0" fontId="12" fillId="0" borderId="1" xfId="0" applyFont="1" applyBorder="1" applyAlignment="1" applyProtection="1">
      <alignment horizontal="left" vertical="top" wrapText="1"/>
      <protection hidden="1"/>
    </xf>
    <xf numFmtId="9" fontId="12" fillId="0" borderId="1" xfId="0" applyNumberFormat="1" applyFont="1" applyBorder="1" applyAlignment="1" applyProtection="1">
      <alignment horizontal="left" vertical="top" wrapText="1"/>
      <protection hidden="1"/>
    </xf>
    <xf numFmtId="9" fontId="12" fillId="0" borderId="1" xfId="3" applyFont="1" applyBorder="1" applyAlignment="1" applyProtection="1">
      <alignment horizontal="right" vertical="top" wrapText="1"/>
      <protection hidden="1"/>
    </xf>
    <xf numFmtId="0" fontId="12" fillId="3" borderId="1" xfId="0" applyFont="1" applyFill="1" applyBorder="1" applyAlignment="1" applyProtection="1">
      <alignment horizontal="left" vertical="top" wrapText="1"/>
      <protection hidden="1"/>
    </xf>
    <xf numFmtId="9" fontId="12" fillId="3" borderId="1" xfId="3" applyFont="1" applyFill="1" applyBorder="1" applyAlignment="1" applyProtection="1">
      <alignment horizontal="right" vertical="top" wrapText="1"/>
      <protection hidden="1"/>
    </xf>
    <xf numFmtId="0" fontId="10" fillId="2" borderId="1" xfId="0" applyFont="1" applyFill="1" applyBorder="1" applyAlignment="1" applyProtection="1">
      <alignment wrapText="1"/>
      <protection hidden="1"/>
    </xf>
    <xf numFmtId="0" fontId="13" fillId="2" borderId="1" xfId="0" applyFont="1" applyFill="1" applyBorder="1" applyAlignment="1" applyProtection="1">
      <alignment wrapText="1"/>
      <protection hidden="1"/>
    </xf>
    <xf numFmtId="9" fontId="13" fillId="2" borderId="1" xfId="3" applyFont="1" applyFill="1" applyBorder="1" applyAlignment="1" applyProtection="1">
      <alignment wrapText="1"/>
      <protection hidden="1"/>
    </xf>
    <xf numFmtId="9" fontId="13" fillId="2" borderId="1" xfId="0" applyNumberFormat="1" applyFont="1" applyFill="1" applyBorder="1" applyAlignment="1" applyProtection="1">
      <alignment horizontal="right" wrapText="1"/>
      <protection hidden="1"/>
    </xf>
    <xf numFmtId="0" fontId="14" fillId="4" borderId="1" xfId="0" applyFont="1" applyFill="1" applyBorder="1" applyAlignment="1" applyProtection="1">
      <alignment wrapText="1"/>
      <protection hidden="1"/>
    </xf>
    <xf numFmtId="0" fontId="15" fillId="4" borderId="1" xfId="0" applyFont="1" applyFill="1" applyBorder="1" applyAlignment="1" applyProtection="1">
      <alignment wrapText="1"/>
      <protection hidden="1"/>
    </xf>
    <xf numFmtId="9" fontId="15" fillId="4" borderId="1" xfId="3" applyFont="1" applyFill="1" applyBorder="1" applyAlignment="1" applyProtection="1">
      <alignment wrapText="1"/>
      <protection hidden="1"/>
    </xf>
    <xf numFmtId="9" fontId="14" fillId="4" borderId="1" xfId="3" applyFont="1" applyFill="1" applyBorder="1" applyAlignment="1" applyProtection="1">
      <alignment horizontal="right" wrapText="1"/>
      <protection hidden="1"/>
    </xf>
    <xf numFmtId="0" fontId="5" fillId="0" borderId="9" xfId="0" applyFont="1" applyBorder="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10" fillId="0" borderId="0" xfId="0" applyFont="1" applyAlignment="1" applyProtection="1">
      <alignment wrapText="1"/>
      <protection hidden="1"/>
    </xf>
    <xf numFmtId="0" fontId="12" fillId="0" borderId="10" xfId="0" applyFont="1" applyBorder="1" applyAlignment="1" applyProtection="1">
      <alignment horizontal="left" vertical="top" wrapText="1"/>
      <protection hidden="1"/>
    </xf>
    <xf numFmtId="0" fontId="12" fillId="0" borderId="0" xfId="0" applyFont="1" applyAlignment="1" applyProtection="1">
      <alignment wrapText="1"/>
      <protection hidden="1"/>
    </xf>
    <xf numFmtId="0" fontId="14" fillId="4" borderId="7" xfId="0" applyFont="1" applyFill="1" applyBorder="1" applyAlignment="1" applyProtection="1">
      <alignment wrapText="1"/>
      <protection hidden="1"/>
    </xf>
    <xf numFmtId="0" fontId="14" fillId="0" borderId="0" xfId="0" applyFont="1" applyAlignment="1" applyProtection="1">
      <alignment wrapText="1"/>
      <protection hidden="1"/>
    </xf>
    <xf numFmtId="0" fontId="5" fillId="0" borderId="12" xfId="0" applyFont="1" applyBorder="1" applyAlignment="1" applyProtection="1">
      <alignment horizontal="left" vertical="top" wrapText="1"/>
      <protection hidden="1"/>
    </xf>
    <xf numFmtId="0" fontId="5" fillId="0" borderId="13" xfId="0" applyFont="1" applyBorder="1" applyAlignment="1" applyProtection="1">
      <alignment horizontal="left" vertical="top" wrapText="1"/>
      <protection hidden="1"/>
    </xf>
    <xf numFmtId="0" fontId="8" fillId="0" borderId="13" xfId="0" applyFont="1" applyBorder="1" applyAlignment="1" applyProtection="1">
      <alignment horizontal="left" vertical="top" wrapText="1"/>
      <protection hidden="1"/>
    </xf>
    <xf numFmtId="0" fontId="10" fillId="2" borderId="15" xfId="0" applyFont="1" applyFill="1" applyBorder="1" applyAlignment="1" applyProtection="1">
      <alignment wrapText="1"/>
      <protection hidden="1"/>
    </xf>
    <xf numFmtId="0" fontId="5" fillId="0" borderId="1" xfId="0" applyFont="1" applyBorder="1" applyAlignment="1" applyProtection="1">
      <alignment horizontal="center" vertical="top" wrapText="1"/>
      <protection hidden="1"/>
    </xf>
    <xf numFmtId="1" fontId="5" fillId="0" borderId="4" xfId="3" applyNumberFormat="1" applyFont="1" applyBorder="1" applyAlignment="1" applyProtection="1">
      <alignment horizontal="center" vertical="top" wrapText="1"/>
      <protection hidden="1"/>
    </xf>
    <xf numFmtId="9" fontId="5" fillId="0" borderId="4" xfId="0" applyNumberFormat="1" applyFont="1" applyBorder="1" applyAlignment="1" applyProtection="1">
      <alignment horizontal="center" vertical="top" wrapText="1"/>
      <protection hidden="1"/>
    </xf>
    <xf numFmtId="1" fontId="5" fillId="0" borderId="4" xfId="0" applyNumberFormat="1" applyFont="1" applyBorder="1" applyAlignment="1" applyProtection="1">
      <alignment horizontal="center" vertical="top" wrapText="1"/>
      <protection hidden="1"/>
    </xf>
    <xf numFmtId="41" fontId="5" fillId="0" borderId="4" xfId="1" applyFont="1" applyBorder="1" applyAlignment="1" applyProtection="1">
      <alignment horizontal="center" vertical="top" wrapText="1"/>
      <protection hidden="1"/>
    </xf>
    <xf numFmtId="9" fontId="5" fillId="0" borderId="4" xfId="1" applyNumberFormat="1" applyFont="1" applyBorder="1" applyAlignment="1" applyProtection="1">
      <alignment horizontal="center" vertical="top" wrapText="1"/>
      <protection hidden="1"/>
    </xf>
    <xf numFmtId="2" fontId="5" fillId="0" borderId="4" xfId="1" applyNumberFormat="1" applyFont="1" applyBorder="1" applyAlignment="1" applyProtection="1">
      <alignment horizontal="center" vertical="top" wrapText="1"/>
      <protection hidden="1"/>
    </xf>
    <xf numFmtId="9" fontId="12" fillId="0" borderId="16" xfId="3" applyFont="1" applyBorder="1" applyAlignment="1" applyProtection="1">
      <alignment horizontal="center" vertical="top" wrapText="1"/>
      <protection hidden="1"/>
    </xf>
    <xf numFmtId="0" fontId="12" fillId="0" borderId="10" xfId="0" applyFont="1" applyBorder="1" applyAlignment="1" applyProtection="1">
      <alignment horizontal="center" vertical="top" wrapText="1"/>
      <protection hidden="1"/>
    </xf>
    <xf numFmtId="9" fontId="12" fillId="0" borderId="4" xfId="3" applyFont="1" applyBorder="1" applyAlignment="1" applyProtection="1">
      <alignment horizontal="center" vertical="top" wrapText="1"/>
      <protection hidden="1"/>
    </xf>
    <xf numFmtId="0" fontId="12" fillId="0" borderId="1" xfId="0" applyFont="1" applyBorder="1" applyAlignment="1" applyProtection="1">
      <alignment horizontal="center" vertical="top" wrapText="1"/>
      <protection hidden="1"/>
    </xf>
    <xf numFmtId="9" fontId="5" fillId="0" borderId="2" xfId="3" applyFont="1" applyBorder="1" applyAlignment="1" applyProtection="1">
      <alignment horizontal="center" vertical="top" wrapText="1"/>
      <protection hidden="1"/>
    </xf>
    <xf numFmtId="9" fontId="5" fillId="0" borderId="1" xfId="0" applyNumberFormat="1" applyFont="1" applyBorder="1" applyAlignment="1" applyProtection="1">
      <alignment horizontal="center" vertical="top" wrapText="1"/>
      <protection hidden="1"/>
    </xf>
    <xf numFmtId="9" fontId="5" fillId="0" borderId="1" xfId="3" applyFont="1" applyBorder="1" applyAlignment="1" applyProtection="1">
      <alignment horizontal="center" vertical="top" wrapText="1"/>
      <protection hidden="1"/>
    </xf>
    <xf numFmtId="0" fontId="5" fillId="0" borderId="0" xfId="0" applyFont="1" applyAlignment="1" applyProtection="1">
      <alignment horizontal="center" vertical="top" wrapText="1"/>
      <protection hidden="1"/>
    </xf>
    <xf numFmtId="9" fontId="13" fillId="2" borderId="4" xfId="0" applyNumberFormat="1" applyFont="1" applyFill="1" applyBorder="1" applyAlignment="1" applyProtection="1">
      <alignment horizontal="center" vertical="top" wrapText="1"/>
      <protection hidden="1"/>
    </xf>
    <xf numFmtId="9" fontId="13" fillId="2" borderId="1" xfId="0" applyNumberFormat="1" applyFont="1" applyFill="1" applyBorder="1" applyAlignment="1" applyProtection="1">
      <alignment horizontal="center" vertical="top" wrapText="1"/>
      <protection hidden="1"/>
    </xf>
    <xf numFmtId="9" fontId="14" fillId="4" borderId="6" xfId="3" applyFont="1" applyFill="1" applyBorder="1" applyAlignment="1" applyProtection="1">
      <alignment horizontal="center" vertical="top" wrapText="1"/>
      <protection hidden="1"/>
    </xf>
    <xf numFmtId="9" fontId="14" fillId="4" borderId="7" xfId="3" applyFont="1" applyFill="1" applyBorder="1" applyAlignment="1" applyProtection="1">
      <alignment horizontal="center" vertical="top" wrapText="1"/>
      <protection hidden="1"/>
    </xf>
    <xf numFmtId="10" fontId="5" fillId="0" borderId="1" xfId="0" applyNumberFormat="1" applyFont="1" applyBorder="1" applyAlignment="1" applyProtection="1">
      <alignment horizontal="center" vertical="top" wrapText="1"/>
      <protection hidden="1"/>
    </xf>
    <xf numFmtId="0" fontId="5" fillId="0" borderId="0" xfId="0" applyFont="1" applyAlignment="1" applyProtection="1">
      <alignment horizontal="justify" wrapText="1"/>
      <protection hidden="1"/>
    </xf>
    <xf numFmtId="0" fontId="5" fillId="0" borderId="0" xfId="0" applyFont="1" applyAlignment="1" applyProtection="1">
      <alignment horizontal="justify" vertical="center" wrapText="1"/>
      <protection hidden="1"/>
    </xf>
    <xf numFmtId="0" fontId="12" fillId="0" borderId="10" xfId="0" applyFont="1" applyBorder="1" applyAlignment="1" applyProtection="1">
      <alignment horizontal="justify" vertical="top" wrapText="1"/>
      <protection hidden="1"/>
    </xf>
    <xf numFmtId="0" fontId="12" fillId="0" borderId="1" xfId="0" applyFont="1" applyBorder="1" applyAlignment="1" applyProtection="1">
      <alignment horizontal="justify" vertical="top" wrapText="1"/>
      <protection hidden="1"/>
    </xf>
    <xf numFmtId="0" fontId="10" fillId="2" borderId="1" xfId="0" applyFont="1" applyFill="1" applyBorder="1" applyAlignment="1" applyProtection="1">
      <alignment horizontal="justify" wrapText="1"/>
      <protection hidden="1"/>
    </xf>
    <xf numFmtId="0" fontId="14" fillId="4" borderId="7" xfId="0" applyFont="1" applyFill="1" applyBorder="1" applyAlignment="1" applyProtection="1">
      <alignment horizontal="justify" wrapText="1"/>
      <protection hidden="1"/>
    </xf>
    <xf numFmtId="0" fontId="5" fillId="0" borderId="9" xfId="0" applyFont="1" applyBorder="1" applyAlignment="1" applyProtection="1">
      <alignment horizontal="justify" vertical="top" wrapText="1"/>
      <protection hidden="1"/>
    </xf>
    <xf numFmtId="2" fontId="5" fillId="0" borderId="5" xfId="0" applyNumberFormat="1" applyFont="1" applyBorder="1" applyAlignment="1" applyProtection="1">
      <alignment horizontal="justify" vertical="top" wrapText="1"/>
      <protection hidden="1"/>
    </xf>
    <xf numFmtId="0" fontId="12" fillId="0" borderId="11" xfId="0" applyFont="1" applyBorder="1" applyAlignment="1" applyProtection="1">
      <alignment horizontal="justify" vertical="top" wrapText="1"/>
      <protection hidden="1"/>
    </xf>
    <xf numFmtId="0" fontId="12" fillId="0" borderId="5" xfId="0" applyFont="1" applyBorder="1" applyAlignment="1" applyProtection="1">
      <alignment horizontal="justify" vertical="top" wrapText="1"/>
      <protection hidden="1"/>
    </xf>
    <xf numFmtId="0" fontId="10" fillId="2" borderId="5" xfId="0" applyFont="1" applyFill="1" applyBorder="1" applyAlignment="1" applyProtection="1">
      <alignment horizontal="justify" wrapText="1"/>
      <protection hidden="1"/>
    </xf>
    <xf numFmtId="0" fontId="14" fillId="4" borderId="8" xfId="0" applyFont="1" applyFill="1" applyBorder="1" applyAlignment="1" applyProtection="1">
      <alignment horizontal="justify" wrapText="1"/>
      <protection hidden="1"/>
    </xf>
    <xf numFmtId="1" fontId="5" fillId="0" borderId="1" xfId="1" applyNumberFormat="1" applyFont="1" applyBorder="1" applyAlignment="1" applyProtection="1">
      <alignment horizontal="right" vertical="top" wrapText="1"/>
      <protection hidden="1"/>
    </xf>
    <xf numFmtId="1" fontId="5" fillId="0" borderId="1" xfId="0" applyNumberFormat="1" applyFont="1" applyBorder="1" applyAlignment="1" applyProtection="1">
      <alignment horizontal="center" vertical="top" wrapText="1"/>
      <protection hidden="1"/>
    </xf>
    <xf numFmtId="9" fontId="12" fillId="0" borderId="10" xfId="0" applyNumberFormat="1" applyFont="1" applyBorder="1" applyAlignment="1" applyProtection="1">
      <alignment horizontal="center" vertical="top" wrapText="1"/>
      <protection hidden="1"/>
    </xf>
    <xf numFmtId="9" fontId="12" fillId="0" borderId="1" xfId="0" applyNumberFormat="1" applyFont="1" applyBorder="1" applyAlignment="1" applyProtection="1">
      <alignment horizontal="center" vertical="top" wrapText="1"/>
      <protection hidden="1"/>
    </xf>
    <xf numFmtId="165" fontId="11" fillId="2" borderId="1" xfId="3" applyNumberFormat="1" applyFont="1" applyFill="1" applyBorder="1" applyAlignment="1" applyProtection="1">
      <alignment horizontal="center" vertical="top" wrapText="1"/>
      <protection hidden="1"/>
    </xf>
    <xf numFmtId="165" fontId="15" fillId="4" borderId="7" xfId="0" applyNumberFormat="1" applyFont="1" applyFill="1" applyBorder="1" applyAlignment="1" applyProtection="1">
      <alignment horizontal="center" vertical="top" wrapText="1"/>
      <protection hidden="1"/>
    </xf>
    <xf numFmtId="165" fontId="12" fillId="0" borderId="1" xfId="0" applyNumberFormat="1" applyFont="1" applyBorder="1" applyAlignment="1" applyProtection="1">
      <alignment horizontal="center" vertical="top" wrapText="1"/>
      <protection hidden="1"/>
    </xf>
    <xf numFmtId="9" fontId="12" fillId="3" borderId="12" xfId="0" applyNumberFormat="1" applyFont="1" applyFill="1" applyBorder="1" applyAlignment="1" applyProtection="1">
      <alignment horizontal="right" vertical="top" wrapText="1"/>
      <protection hidden="1"/>
    </xf>
    <xf numFmtId="9" fontId="12" fillId="3" borderId="13" xfId="3" applyFont="1" applyFill="1" applyBorder="1" applyAlignment="1" applyProtection="1">
      <alignment horizontal="right" vertical="top" wrapText="1"/>
      <protection hidden="1"/>
    </xf>
    <xf numFmtId="9" fontId="13" fillId="2" borderId="13" xfId="0" applyNumberFormat="1" applyFont="1" applyFill="1" applyBorder="1" applyAlignment="1" applyProtection="1">
      <alignment horizontal="right" wrapText="1"/>
      <protection hidden="1"/>
    </xf>
    <xf numFmtId="9" fontId="14" fillId="4" borderId="13" xfId="3" applyFont="1" applyFill="1" applyBorder="1" applyAlignment="1" applyProtection="1">
      <alignment horizontal="right" wrapText="1"/>
      <protection hidden="1"/>
    </xf>
    <xf numFmtId="0" fontId="12" fillId="0" borderId="16" xfId="0" applyFont="1" applyBorder="1" applyAlignment="1" applyProtection="1">
      <alignment horizontal="left" vertical="top" wrapText="1"/>
      <protection hidden="1"/>
    </xf>
    <xf numFmtId="0" fontId="12" fillId="0" borderId="4" xfId="0" applyFont="1" applyBorder="1" applyAlignment="1" applyProtection="1">
      <alignment horizontal="left" vertical="top" wrapText="1"/>
      <protection hidden="1"/>
    </xf>
    <xf numFmtId="0" fontId="13" fillId="2" borderId="4" xfId="0" applyFont="1" applyFill="1" applyBorder="1" applyAlignment="1" applyProtection="1">
      <alignment wrapText="1"/>
      <protection hidden="1"/>
    </xf>
    <xf numFmtId="0" fontId="14" fillId="4" borderId="6" xfId="0" applyFont="1" applyFill="1" applyBorder="1" applyAlignment="1" applyProtection="1">
      <alignment wrapText="1"/>
      <protection hidden="1"/>
    </xf>
    <xf numFmtId="10" fontId="5" fillId="0" borderId="3" xfId="3" applyNumberFormat="1" applyFont="1" applyBorder="1" applyAlignment="1" applyProtection="1">
      <alignment horizontal="center" vertical="top" wrapText="1"/>
      <protection hidden="1"/>
    </xf>
    <xf numFmtId="1" fontId="5" fillId="0" borderId="1" xfId="3" applyNumberFormat="1" applyFont="1" applyBorder="1" applyAlignment="1" applyProtection="1">
      <alignment horizontal="right" vertical="top" wrapText="1"/>
      <protection hidden="1"/>
    </xf>
    <xf numFmtId="9" fontId="5" fillId="0" borderId="1" xfId="0" applyNumberFormat="1" applyFont="1" applyBorder="1" applyAlignment="1" applyProtection="1">
      <alignment horizontal="right" vertical="top" wrapText="1"/>
      <protection hidden="1"/>
    </xf>
    <xf numFmtId="0" fontId="5" fillId="0" borderId="5" xfId="0" applyFont="1" applyBorder="1" applyAlignment="1" applyProtection="1">
      <alignment horizontal="left" vertical="top" wrapText="1"/>
      <protection hidden="1"/>
    </xf>
    <xf numFmtId="0" fontId="5" fillId="0" borderId="5" xfId="0" applyFont="1" applyBorder="1" applyAlignment="1" applyProtection="1">
      <alignment horizontal="justify" vertical="top" wrapText="1"/>
      <protection hidden="1"/>
    </xf>
    <xf numFmtId="0" fontId="7" fillId="3" borderId="0" xfId="0" applyFont="1" applyFill="1" applyAlignment="1" applyProtection="1">
      <alignment horizontal="center" vertical="center" wrapText="1"/>
      <protection hidden="1"/>
    </xf>
    <xf numFmtId="0" fontId="17" fillId="3" borderId="0" xfId="0" applyFont="1" applyFill="1" applyAlignment="1" applyProtection="1">
      <alignment horizontal="center" vertical="center" wrapText="1"/>
      <protection hidden="1"/>
    </xf>
    <xf numFmtId="0" fontId="5" fillId="3" borderId="0" xfId="0" applyFont="1" applyFill="1" applyAlignment="1" applyProtection="1">
      <alignment wrapText="1"/>
      <protection hidden="1"/>
    </xf>
    <xf numFmtId="0" fontId="5" fillId="3" borderId="0" xfId="0" applyFont="1" applyFill="1" applyAlignment="1" applyProtection="1">
      <alignment horizontal="center" vertical="top" wrapText="1"/>
      <protection hidden="1"/>
    </xf>
    <xf numFmtId="0" fontId="5" fillId="3" borderId="0" xfId="0" applyFont="1" applyFill="1" applyAlignment="1" applyProtection="1">
      <alignment horizontal="justify" wrapText="1"/>
      <protection hidden="1"/>
    </xf>
    <xf numFmtId="0" fontId="18" fillId="3" borderId="0" xfId="0" applyFont="1" applyFill="1" applyAlignment="1" applyProtection="1">
      <alignment wrapText="1"/>
      <protection hidden="1"/>
    </xf>
    <xf numFmtId="10" fontId="18" fillId="0" borderId="0" xfId="3" applyNumberFormat="1" applyFont="1" applyAlignment="1" applyProtection="1">
      <alignment wrapText="1"/>
      <protection hidden="1"/>
    </xf>
    <xf numFmtId="0" fontId="5" fillId="0" borderId="0" xfId="0" applyFont="1" applyAlignment="1" applyProtection="1">
      <alignment horizontal="center" wrapText="1"/>
      <protection hidden="1"/>
    </xf>
    <xf numFmtId="0" fontId="5" fillId="0" borderId="0" xfId="0" applyFont="1" applyAlignment="1" applyProtection="1">
      <alignment horizontal="center" vertical="center" wrapText="1"/>
      <protection hidden="1"/>
    </xf>
    <xf numFmtId="0" fontId="5" fillId="3" borderId="0" xfId="0" applyFont="1" applyFill="1" applyAlignment="1" applyProtection="1">
      <alignment horizontal="center" wrapText="1"/>
      <protection hidden="1"/>
    </xf>
    <xf numFmtId="1" fontId="5" fillId="0" borderId="1" xfId="3" applyNumberFormat="1" applyFont="1" applyBorder="1" applyAlignment="1" applyProtection="1">
      <alignment horizontal="center" vertical="top" wrapText="1"/>
      <protection hidden="1"/>
    </xf>
    <xf numFmtId="0" fontId="12" fillId="0" borderId="17" xfId="0" applyFont="1" applyBorder="1" applyAlignment="1" applyProtection="1">
      <alignment horizontal="left" vertical="top" wrapText="1"/>
      <protection hidden="1"/>
    </xf>
    <xf numFmtId="0" fontId="12" fillId="0" borderId="13" xfId="0" applyFont="1" applyBorder="1" applyAlignment="1" applyProtection="1">
      <alignment horizontal="left" vertical="top" wrapText="1"/>
      <protection hidden="1"/>
    </xf>
    <xf numFmtId="0" fontId="10" fillId="2" borderId="13" xfId="0" applyFont="1" applyFill="1" applyBorder="1" applyAlignment="1" applyProtection="1">
      <alignment wrapText="1"/>
      <protection hidden="1"/>
    </xf>
    <xf numFmtId="0" fontId="14" fillId="4" borderId="15" xfId="0" applyFont="1" applyFill="1" applyBorder="1" applyAlignment="1" applyProtection="1">
      <alignment wrapText="1"/>
      <protection hidden="1"/>
    </xf>
    <xf numFmtId="10" fontId="5" fillId="0" borderId="1" xfId="3" applyNumberFormat="1" applyFont="1" applyBorder="1" applyAlignment="1" applyProtection="1">
      <alignment horizontal="center" vertical="top" wrapText="1"/>
      <protection hidden="1"/>
    </xf>
    <xf numFmtId="0" fontId="5" fillId="0" borderId="1" xfId="0" applyFont="1" applyBorder="1" applyAlignment="1" applyProtection="1">
      <alignment horizontal="justify" vertical="top" wrapText="1"/>
      <protection hidden="1"/>
    </xf>
    <xf numFmtId="0" fontId="16" fillId="0" borderId="1" xfId="0" applyFont="1" applyBorder="1" applyAlignment="1" applyProtection="1">
      <alignment horizontal="left" vertical="top" wrapText="1"/>
      <protection hidden="1"/>
    </xf>
    <xf numFmtId="0" fontId="16" fillId="0" borderId="5" xfId="0" applyFont="1" applyBorder="1" applyAlignment="1" applyProtection="1">
      <alignment horizontal="left" vertical="top" wrapText="1"/>
      <protection hidden="1"/>
    </xf>
    <xf numFmtId="9" fontId="5" fillId="0" borderId="4" xfId="0" applyNumberFormat="1" applyFont="1" applyBorder="1" applyAlignment="1" applyProtection="1">
      <alignment horizontal="left" vertical="top" wrapText="1"/>
      <protection hidden="1"/>
    </xf>
    <xf numFmtId="9" fontId="5" fillId="0" borderId="5" xfId="0" applyNumberFormat="1" applyFont="1" applyBorder="1" applyAlignment="1" applyProtection="1">
      <alignment horizontal="left" vertical="top" wrapText="1"/>
      <protection hidden="1"/>
    </xf>
    <xf numFmtId="9" fontId="5" fillId="0" borderId="5" xfId="0" applyNumberFormat="1" applyFont="1" applyBorder="1" applyAlignment="1" applyProtection="1">
      <alignment horizontal="center" vertical="top" wrapText="1"/>
      <protection hidden="1"/>
    </xf>
    <xf numFmtId="10" fontId="5" fillId="0" borderId="2" xfId="3" applyNumberFormat="1" applyFont="1" applyBorder="1" applyAlignment="1" applyProtection="1">
      <alignment horizontal="center" vertical="top" wrapText="1"/>
      <protection hidden="1"/>
    </xf>
    <xf numFmtId="9" fontId="11" fillId="2" borderId="20" xfId="3" applyFont="1" applyFill="1" applyBorder="1" applyAlignment="1" applyProtection="1">
      <alignment horizontal="center" vertical="top" wrapText="1"/>
      <protection hidden="1"/>
    </xf>
    <xf numFmtId="9" fontId="11" fillId="2" borderId="21" xfId="3" applyFont="1" applyFill="1" applyBorder="1" applyAlignment="1" applyProtection="1">
      <alignment horizontal="center" vertical="top" wrapText="1"/>
      <protection hidden="1"/>
    </xf>
    <xf numFmtId="10" fontId="11" fillId="2" borderId="21" xfId="0" applyNumberFormat="1" applyFont="1" applyFill="1" applyBorder="1" applyAlignment="1" applyProtection="1">
      <alignment horizontal="center" vertical="top" wrapText="1"/>
      <protection hidden="1"/>
    </xf>
    <xf numFmtId="0" fontId="10" fillId="2" borderId="21" xfId="0" applyFont="1" applyFill="1" applyBorder="1" applyAlignment="1" applyProtection="1">
      <alignment horizontal="justify" wrapText="1"/>
      <protection hidden="1"/>
    </xf>
    <xf numFmtId="0" fontId="10" fillId="2" borderId="22" xfId="0" applyFont="1" applyFill="1" applyBorder="1" applyAlignment="1" applyProtection="1">
      <alignment wrapText="1"/>
      <protection hidden="1"/>
    </xf>
    <xf numFmtId="0" fontId="10" fillId="2" borderId="21" xfId="0" applyFont="1" applyFill="1" applyBorder="1" applyAlignment="1" applyProtection="1">
      <alignment wrapText="1"/>
      <protection hidden="1"/>
    </xf>
    <xf numFmtId="0" fontId="10" fillId="2" borderId="23" xfId="0" applyFont="1" applyFill="1" applyBorder="1" applyAlignment="1" applyProtection="1">
      <alignment wrapText="1"/>
      <protection hidden="1"/>
    </xf>
    <xf numFmtId="9" fontId="11" fillId="2" borderId="24" xfId="3" applyFont="1" applyFill="1" applyBorder="1" applyAlignment="1" applyProtection="1">
      <alignment horizontal="center" vertical="top" wrapText="1"/>
      <protection hidden="1"/>
    </xf>
    <xf numFmtId="0" fontId="10" fillId="2" borderId="23" xfId="0" applyFont="1" applyFill="1" applyBorder="1" applyAlignment="1" applyProtection="1">
      <alignment horizontal="justify" wrapText="1"/>
      <protection hidden="1"/>
    </xf>
    <xf numFmtId="10" fontId="12" fillId="0" borderId="10" xfId="0" applyNumberFormat="1" applyFont="1" applyBorder="1" applyAlignment="1" applyProtection="1">
      <alignment horizontal="center" vertical="top" wrapText="1"/>
      <protection hidden="1"/>
    </xf>
    <xf numFmtId="10" fontId="11" fillId="2" borderId="1" xfId="3" applyNumberFormat="1" applyFont="1" applyFill="1" applyBorder="1" applyAlignment="1" applyProtection="1">
      <alignment horizontal="center" vertical="top" wrapText="1"/>
      <protection hidden="1"/>
    </xf>
    <xf numFmtId="10" fontId="15" fillId="4" borderId="7" xfId="0" applyNumberFormat="1" applyFont="1" applyFill="1" applyBorder="1" applyAlignment="1" applyProtection="1">
      <alignment horizontal="center" vertical="top" wrapText="1"/>
      <protection hidden="1"/>
    </xf>
    <xf numFmtId="0" fontId="7" fillId="2" borderId="7"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10" fontId="12" fillId="0" borderId="1" xfId="0" applyNumberFormat="1" applyFont="1" applyBorder="1" applyAlignment="1" applyProtection="1">
      <alignment horizontal="center" vertical="top" wrapText="1"/>
      <protection hidden="1"/>
    </xf>
    <xf numFmtId="9" fontId="13" fillId="2" borderId="2" xfId="0" applyNumberFormat="1" applyFont="1" applyFill="1" applyBorder="1" applyAlignment="1" applyProtection="1">
      <alignment horizontal="center" vertical="top" wrapText="1"/>
      <protection hidden="1"/>
    </xf>
    <xf numFmtId="9" fontId="13" fillId="2" borderId="3" xfId="0" applyNumberFormat="1" applyFont="1" applyFill="1" applyBorder="1" applyAlignment="1" applyProtection="1">
      <alignment horizontal="center" vertical="top" wrapText="1"/>
      <protection hidden="1"/>
    </xf>
    <xf numFmtId="10" fontId="11" fillId="2" borderId="3" xfId="3" applyNumberFormat="1" applyFont="1" applyFill="1" applyBorder="1" applyAlignment="1" applyProtection="1">
      <alignment horizontal="center" vertical="top" wrapText="1"/>
      <protection hidden="1"/>
    </xf>
    <xf numFmtId="0" fontId="10" fillId="2" borderId="3" xfId="0" applyFont="1" applyFill="1" applyBorder="1" applyAlignment="1" applyProtection="1">
      <alignment horizontal="justify" wrapText="1"/>
      <protection hidden="1"/>
    </xf>
    <xf numFmtId="9" fontId="12" fillId="0" borderId="6" xfId="3" applyFont="1" applyBorder="1" applyAlignment="1" applyProtection="1">
      <alignment horizontal="center" vertical="top" wrapText="1"/>
      <protection hidden="1"/>
    </xf>
    <xf numFmtId="9" fontId="12" fillId="0" borderId="7" xfId="3" applyFont="1" applyBorder="1" applyAlignment="1" applyProtection="1">
      <alignment horizontal="center" vertical="top" wrapText="1"/>
      <protection hidden="1"/>
    </xf>
    <xf numFmtId="0" fontId="12" fillId="0" borderId="7" xfId="0" applyFont="1" applyBorder="1" applyAlignment="1" applyProtection="1">
      <alignment horizontal="left" vertical="top" wrapText="1"/>
      <protection hidden="1"/>
    </xf>
    <xf numFmtId="10" fontId="5" fillId="0" borderId="3" xfId="0" applyNumberFormat="1" applyFont="1" applyBorder="1" applyAlignment="1">
      <alignment horizontal="center" vertical="top" wrapText="1"/>
    </xf>
    <xf numFmtId="0" fontId="5" fillId="0" borderId="3" xfId="0" applyFont="1" applyBorder="1" applyAlignment="1">
      <alignment horizontal="justify" vertical="top" wrapText="1"/>
    </xf>
    <xf numFmtId="0" fontId="5" fillId="0" borderId="12"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1" fontId="5" fillId="0" borderId="1" xfId="3" applyNumberFormat="1" applyFont="1" applyBorder="1" applyAlignment="1" applyProtection="1">
      <alignment horizontal="right" vertical="top" wrapText="1"/>
    </xf>
    <xf numFmtId="1" fontId="5" fillId="0" borderId="5" xfId="3" applyNumberFormat="1" applyFont="1" applyBorder="1" applyAlignment="1" applyProtection="1">
      <alignment horizontal="right" vertical="top" wrapText="1"/>
    </xf>
    <xf numFmtId="0" fontId="5" fillId="0" borderId="4" xfId="0" applyFont="1" applyBorder="1" applyAlignment="1">
      <alignment horizontal="left" vertical="top" wrapText="1"/>
    </xf>
    <xf numFmtId="0" fontId="5" fillId="0" borderId="13" xfId="0" applyFont="1" applyBorder="1" applyAlignment="1">
      <alignment horizontal="left" vertical="top" wrapText="1"/>
    </xf>
    <xf numFmtId="164" fontId="5" fillId="0" borderId="1" xfId="0" applyNumberFormat="1" applyFont="1" applyBorder="1" applyAlignment="1">
      <alignment horizontal="center" vertical="top" wrapText="1"/>
    </xf>
    <xf numFmtId="165" fontId="5" fillId="0" borderId="1" xfId="3" applyNumberFormat="1" applyFont="1" applyBorder="1" applyAlignment="1" applyProtection="1">
      <alignment horizontal="center" vertical="top" wrapText="1"/>
    </xf>
    <xf numFmtId="0" fontId="5" fillId="0" borderId="1" xfId="0" applyFont="1" applyBorder="1" applyAlignment="1">
      <alignment horizontal="justify" vertical="top" wrapText="1"/>
    </xf>
    <xf numFmtId="10" fontId="5" fillId="0" borderId="1" xfId="0" applyNumberFormat="1" applyFont="1" applyBorder="1" applyAlignment="1">
      <alignment horizontal="center" vertical="top" wrapText="1"/>
    </xf>
    <xf numFmtId="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9" fontId="5" fillId="0" borderId="1" xfId="3" applyFont="1" applyBorder="1" applyAlignment="1" applyProtection="1">
      <alignment horizontal="center" vertical="top" wrapText="1"/>
    </xf>
    <xf numFmtId="9" fontId="5" fillId="0" borderId="1" xfId="0" applyNumberFormat="1" applyFont="1" applyBorder="1" applyAlignment="1">
      <alignment horizontal="center" vertical="top" wrapText="1"/>
    </xf>
    <xf numFmtId="10" fontId="16" fillId="0" borderId="1" xfId="0" applyNumberFormat="1" applyFont="1" applyBorder="1" applyAlignment="1">
      <alignment horizontal="center" vertical="top" wrapText="1"/>
    </xf>
    <xf numFmtId="9" fontId="16" fillId="0" borderId="1" xfId="0" applyNumberFormat="1" applyFont="1" applyBorder="1" applyAlignment="1">
      <alignment horizontal="center" vertical="top" wrapText="1"/>
    </xf>
    <xf numFmtId="0" fontId="16" fillId="0" borderId="1" xfId="0" applyFont="1" applyBorder="1" applyAlignment="1">
      <alignment horizontal="justify" vertical="top" wrapText="1"/>
    </xf>
    <xf numFmtId="0" fontId="0" fillId="0" borderId="13" xfId="0" applyBorder="1" applyAlignment="1">
      <alignment horizontal="justify" vertical="top" wrapText="1"/>
    </xf>
    <xf numFmtId="0" fontId="5" fillId="0" borderId="13" xfId="0" applyFont="1" applyBorder="1" applyAlignment="1">
      <alignment horizontal="justify" vertical="top" wrapText="1"/>
    </xf>
    <xf numFmtId="10" fontId="5" fillId="10" borderId="1" xfId="0" applyNumberFormat="1" applyFont="1" applyFill="1" applyBorder="1" applyAlignment="1" applyProtection="1">
      <alignment horizontal="right" vertical="top" wrapText="1"/>
      <protection hidden="1"/>
    </xf>
    <xf numFmtId="1" fontId="5" fillId="0" borderId="1" xfId="0" applyNumberFormat="1" applyFont="1" applyBorder="1" applyAlignment="1">
      <alignment horizontal="center" vertical="top" wrapText="1"/>
    </xf>
    <xf numFmtId="9" fontId="5" fillId="0" borderId="14" xfId="3" applyFont="1" applyBorder="1" applyAlignment="1" applyProtection="1">
      <alignment horizontal="center" vertical="top" wrapText="1"/>
      <protection hidden="1"/>
    </xf>
    <xf numFmtId="9" fontId="5" fillId="0" borderId="19" xfId="3" applyFont="1" applyBorder="1" applyAlignment="1" applyProtection="1">
      <alignment horizontal="center" vertical="top" wrapText="1"/>
      <protection hidden="1"/>
    </xf>
    <xf numFmtId="10" fontId="5" fillId="0" borderId="3" xfId="0" applyNumberFormat="1" applyFont="1" applyBorder="1" applyAlignment="1" applyProtection="1">
      <alignment horizontal="center" vertical="top" wrapText="1"/>
      <protection hidden="1"/>
    </xf>
    <xf numFmtId="1" fontId="5" fillId="0" borderId="14" xfId="3" applyNumberFormat="1" applyFont="1" applyBorder="1" applyAlignment="1" applyProtection="1">
      <alignment horizontal="center" vertical="top" wrapText="1"/>
      <protection hidden="1"/>
    </xf>
    <xf numFmtId="10" fontId="5" fillId="10" borderId="1" xfId="0" applyNumberFormat="1" applyFont="1" applyFill="1" applyBorder="1" applyAlignment="1" applyProtection="1">
      <alignment horizontal="center" vertical="top" wrapText="1"/>
      <protection hidden="1"/>
    </xf>
    <xf numFmtId="41" fontId="5" fillId="0" borderId="14" xfId="1" applyFont="1" applyBorder="1" applyAlignment="1" applyProtection="1">
      <alignment horizontal="center" vertical="top" wrapText="1"/>
      <protection hidden="1"/>
    </xf>
    <xf numFmtId="0" fontId="12" fillId="0" borderId="15" xfId="0" applyFont="1" applyBorder="1" applyAlignment="1" applyProtection="1">
      <alignment horizontal="left" vertical="top" wrapText="1"/>
      <protection hidden="1"/>
    </xf>
    <xf numFmtId="0" fontId="10" fillId="2" borderId="12" xfId="0" applyFont="1" applyFill="1" applyBorder="1" applyAlignment="1" applyProtection="1">
      <alignment wrapText="1"/>
      <protection hidden="1"/>
    </xf>
    <xf numFmtId="9" fontId="12" fillId="0" borderId="16" xfId="0" applyNumberFormat="1" applyFont="1" applyBorder="1" applyAlignment="1" applyProtection="1">
      <alignment horizontal="center" vertical="top" wrapText="1"/>
      <protection hidden="1"/>
    </xf>
    <xf numFmtId="9" fontId="12" fillId="0" borderId="4" xfId="0" applyNumberFormat="1" applyFont="1" applyBorder="1" applyAlignment="1" applyProtection="1">
      <alignment horizontal="center" vertical="top" wrapText="1"/>
      <protection hidden="1"/>
    </xf>
    <xf numFmtId="9" fontId="5" fillId="0" borderId="4" xfId="3" applyFont="1" applyBorder="1" applyAlignment="1" applyProtection="1">
      <alignment horizontal="center" vertical="top" wrapText="1"/>
      <protection hidden="1"/>
    </xf>
    <xf numFmtId="1" fontId="5" fillId="0" borderId="4" xfId="1" applyNumberFormat="1" applyFont="1" applyBorder="1" applyAlignment="1" applyProtection="1">
      <alignment horizontal="center" vertical="top" wrapText="1"/>
      <protection hidden="1"/>
    </xf>
    <xf numFmtId="0" fontId="16" fillId="0" borderId="1" xfId="0" applyFont="1" applyBorder="1" applyAlignment="1">
      <alignment vertical="top" wrapText="1"/>
    </xf>
    <xf numFmtId="0" fontId="16" fillId="0" borderId="13" xfId="0" applyFont="1" applyBorder="1" applyAlignment="1">
      <alignment vertical="top" wrapText="1"/>
    </xf>
    <xf numFmtId="0" fontId="19" fillId="0" borderId="13" xfId="4" applyBorder="1" applyAlignment="1" applyProtection="1">
      <alignment horizontal="left" vertical="top" wrapText="1"/>
      <protection hidden="1"/>
    </xf>
    <xf numFmtId="0" fontId="19" fillId="0" borderId="12" xfId="4" applyBorder="1" applyAlignment="1" applyProtection="1">
      <alignment horizontal="left" vertical="top" wrapText="1"/>
      <protection hidden="1"/>
    </xf>
    <xf numFmtId="0" fontId="5" fillId="0" borderId="1" xfId="0" applyFont="1" applyBorder="1" applyAlignment="1" applyProtection="1">
      <alignment horizontal="left" vertical="top" wrapText="1"/>
      <protection hidden="1"/>
    </xf>
    <xf numFmtId="9" fontId="5" fillId="0" borderId="1" xfId="3" applyNumberFormat="1" applyFont="1" applyBorder="1" applyAlignment="1" applyProtection="1">
      <alignment horizontal="center" vertical="top" wrapText="1"/>
      <protection hidden="1"/>
    </xf>
    <xf numFmtId="9" fontId="12" fillId="0" borderId="1" xfId="3" applyFont="1" applyBorder="1" applyAlignment="1" applyProtection="1">
      <alignment horizontal="center" vertical="top" wrapText="1"/>
      <protection hidden="1"/>
    </xf>
    <xf numFmtId="0" fontId="5" fillId="0" borderId="1" xfId="0" applyFont="1" applyBorder="1" applyAlignment="1" applyProtection="1">
      <alignment horizontal="center" vertical="center" wrapText="1"/>
      <protection hidden="1"/>
    </xf>
    <xf numFmtId="0" fontId="7" fillId="8" borderId="1"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7" fillId="4" borderId="13" xfId="0" applyFont="1" applyFill="1" applyBorder="1" applyAlignment="1" applyProtection="1">
      <alignment horizontal="center" vertical="center" wrapText="1"/>
      <protection hidden="1"/>
    </xf>
    <xf numFmtId="0" fontId="7" fillId="4" borderId="15" xfId="0" applyFont="1" applyFill="1" applyBorder="1" applyAlignment="1" applyProtection="1">
      <alignment horizontal="center" vertical="center" wrapText="1"/>
      <protection hidden="1"/>
    </xf>
    <xf numFmtId="0" fontId="7" fillId="7" borderId="4" xfId="0" applyFont="1" applyFill="1" applyBorder="1" applyAlignment="1" applyProtection="1">
      <alignment horizontal="center" vertical="center" wrapText="1"/>
      <protection hidden="1"/>
    </xf>
    <xf numFmtId="0" fontId="7" fillId="7" borderId="6" xfId="0" applyFont="1" applyFill="1" applyBorder="1" applyAlignment="1" applyProtection="1">
      <alignment horizontal="center" vertical="center" wrapText="1"/>
      <protection hidden="1"/>
    </xf>
    <xf numFmtId="0" fontId="7" fillId="7" borderId="1" xfId="0" applyFont="1" applyFill="1" applyBorder="1" applyAlignment="1" applyProtection="1">
      <alignment horizontal="center" vertical="center" wrapText="1"/>
      <protection hidden="1"/>
    </xf>
    <xf numFmtId="0" fontId="7" fillId="7" borderId="7" xfId="0" applyFont="1" applyFill="1" applyBorder="1" applyAlignment="1" applyProtection="1">
      <alignment horizontal="center" vertical="center" wrapText="1"/>
      <protection hidden="1"/>
    </xf>
    <xf numFmtId="0" fontId="5" fillId="0" borderId="13" xfId="0" applyFont="1" applyBorder="1" applyAlignment="1" applyProtection="1">
      <alignment horizontal="justify" vertical="center" wrapText="1"/>
      <protection hidden="1"/>
    </xf>
    <xf numFmtId="0" fontId="5" fillId="0" borderId="30" xfId="0" applyFont="1" applyBorder="1" applyAlignment="1" applyProtection="1">
      <alignment horizontal="justify" vertical="center" wrapText="1"/>
      <protection hidden="1"/>
    </xf>
    <xf numFmtId="0" fontId="5" fillId="0" borderId="14" xfId="0" applyFont="1" applyBorder="1" applyAlignment="1" applyProtection="1">
      <alignment horizontal="justify" vertical="center" wrapText="1"/>
      <protection hidden="1"/>
    </xf>
    <xf numFmtId="0" fontId="7" fillId="6" borderId="5" xfId="0" applyFont="1" applyFill="1" applyBorder="1" applyAlignment="1" applyProtection="1">
      <alignment horizontal="center" vertical="center" wrapText="1"/>
      <protection hidden="1"/>
    </xf>
    <xf numFmtId="0" fontId="7" fillId="6" borderId="8" xfId="0" applyFont="1" applyFill="1" applyBorder="1" applyAlignment="1" applyProtection="1">
      <alignment horizontal="center" vertical="center" wrapText="1"/>
      <protection hidden="1"/>
    </xf>
    <xf numFmtId="0" fontId="7" fillId="5" borderId="1"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13" xfId="0" applyFont="1" applyFill="1" applyBorder="1" applyAlignment="1" applyProtection="1">
      <alignment horizontal="center" vertical="center" wrapText="1"/>
      <protection hidden="1"/>
    </xf>
    <xf numFmtId="0" fontId="7" fillId="5" borderId="15" xfId="0" applyFont="1" applyFill="1" applyBorder="1" applyAlignment="1" applyProtection="1">
      <alignment horizontal="center" vertical="center" wrapText="1"/>
      <protection hidden="1"/>
    </xf>
    <xf numFmtId="0" fontId="7" fillId="6" borderId="4" xfId="0" applyFont="1" applyFill="1" applyBorder="1" applyAlignment="1" applyProtection="1">
      <alignment horizontal="center" vertical="center" wrapText="1"/>
      <protection hidden="1"/>
    </xf>
    <xf numFmtId="0" fontId="7" fillId="6" borderId="6" xfId="0" applyFont="1" applyFill="1" applyBorder="1" applyAlignment="1" applyProtection="1">
      <alignment horizontal="center" vertical="center" wrapText="1"/>
      <protection hidden="1"/>
    </xf>
    <xf numFmtId="0" fontId="7" fillId="6" borderId="1" xfId="0" applyFont="1" applyFill="1" applyBorder="1" applyAlignment="1" applyProtection="1">
      <alignment horizontal="center" vertical="center" wrapText="1"/>
      <protection hidden="1"/>
    </xf>
    <xf numFmtId="0" fontId="7" fillId="6" borderId="7" xfId="0" applyFont="1" applyFill="1" applyBorder="1" applyAlignment="1" applyProtection="1">
      <alignment horizontal="center" vertical="center" wrapText="1"/>
      <protection hidden="1"/>
    </xf>
    <xf numFmtId="0" fontId="7" fillId="9" borderId="1" xfId="0" applyFont="1" applyFill="1" applyBorder="1" applyAlignment="1" applyProtection="1">
      <alignment horizontal="center" vertical="center" wrapText="1"/>
      <protection hidden="1"/>
    </xf>
    <xf numFmtId="0" fontId="7" fillId="9" borderId="7" xfId="0" applyFont="1" applyFill="1" applyBorder="1" applyAlignment="1" applyProtection="1">
      <alignment horizontal="center" vertical="center" wrapText="1"/>
      <protection hidden="1"/>
    </xf>
    <xf numFmtId="0" fontId="7" fillId="8" borderId="5" xfId="0" applyFont="1" applyFill="1" applyBorder="1" applyAlignment="1" applyProtection="1">
      <alignment horizontal="center" vertical="center" wrapText="1"/>
      <protection hidden="1"/>
    </xf>
    <xf numFmtId="0" fontId="7" fillId="8" borderId="8" xfId="0" applyFont="1" applyFill="1" applyBorder="1" applyAlignment="1" applyProtection="1">
      <alignment horizontal="center" vertical="center" wrapText="1"/>
      <protection hidden="1"/>
    </xf>
    <xf numFmtId="0" fontId="7" fillId="9" borderId="14" xfId="0" applyFont="1" applyFill="1" applyBorder="1" applyAlignment="1" applyProtection="1">
      <alignment horizontal="center" vertical="center" wrapText="1"/>
      <protection hidden="1"/>
    </xf>
    <xf numFmtId="0" fontId="7" fillId="9" borderId="18" xfId="0" applyFont="1" applyFill="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left" vertical="top" wrapText="1"/>
      <protection hidden="1"/>
    </xf>
    <xf numFmtId="0" fontId="7" fillId="0" borderId="26" xfId="0" applyFont="1" applyBorder="1" applyAlignment="1" applyProtection="1">
      <alignment horizontal="center" vertical="center" wrapText="1"/>
      <protection hidden="1"/>
    </xf>
    <xf numFmtId="0" fontId="7" fillId="0" borderId="0" xfId="0" applyFont="1" applyAlignment="1" applyProtection="1">
      <alignment horizontal="center" vertical="center" wrapText="1"/>
      <protection hidden="1"/>
    </xf>
    <xf numFmtId="0" fontId="7" fillId="2" borderId="1" xfId="0" applyFont="1" applyFill="1" applyBorder="1" applyAlignment="1" applyProtection="1">
      <alignment horizontal="center" vertical="center" wrapText="1"/>
      <protection hidden="1"/>
    </xf>
    <xf numFmtId="0" fontId="17" fillId="0" borderId="22" xfId="0" applyFont="1" applyBorder="1" applyAlignment="1" applyProtection="1">
      <alignment horizontal="center" vertical="center" wrapText="1"/>
      <protection hidden="1"/>
    </xf>
    <xf numFmtId="0" fontId="17" fillId="0" borderId="27" xfId="0" applyFont="1" applyBorder="1" applyAlignment="1" applyProtection="1">
      <alignment horizontal="center" vertical="center" wrapText="1"/>
      <protection hidden="1"/>
    </xf>
    <xf numFmtId="0" fontId="17" fillId="0" borderId="24" xfId="0" applyFont="1" applyBorder="1" applyAlignment="1" applyProtection="1">
      <alignment horizontal="center" vertical="center" wrapText="1"/>
      <protection hidden="1"/>
    </xf>
    <xf numFmtId="0" fontId="17" fillId="0" borderId="26"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7" fillId="0" borderId="28"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29" xfId="0" applyFont="1" applyBorder="1" applyAlignment="1" applyProtection="1">
      <alignment horizontal="center" vertical="center" wrapText="1"/>
      <protection hidden="1"/>
    </xf>
    <xf numFmtId="0" fontId="17" fillId="0" borderId="19" xfId="0" applyFont="1" applyBorder="1" applyAlignment="1" applyProtection="1">
      <alignment horizontal="center" vertical="center" wrapText="1"/>
      <protection hidden="1"/>
    </xf>
    <xf numFmtId="0" fontId="7" fillId="2" borderId="13" xfId="0" applyFont="1" applyFill="1" applyBorder="1" applyAlignment="1" applyProtection="1">
      <alignment horizontal="center" wrapText="1"/>
      <protection hidden="1"/>
    </xf>
    <xf numFmtId="0" fontId="7" fillId="2" borderId="30" xfId="0" applyFont="1" applyFill="1" applyBorder="1" applyAlignment="1" applyProtection="1">
      <alignment horizontal="center" wrapText="1"/>
      <protection hidden="1"/>
    </xf>
    <xf numFmtId="0" fontId="7" fillId="2" borderId="14" xfId="0" applyFont="1" applyFill="1" applyBorder="1" applyAlignment="1" applyProtection="1">
      <alignment horizontal="center" wrapText="1"/>
      <protection hidden="1"/>
    </xf>
    <xf numFmtId="0" fontId="5" fillId="0" borderId="13" xfId="0" applyFont="1" applyBorder="1" applyAlignment="1" applyProtection="1">
      <alignment horizontal="justify" vertical="top" wrapText="1"/>
      <protection hidden="1"/>
    </xf>
    <xf numFmtId="0" fontId="5" fillId="0" borderId="30" xfId="0" applyFont="1" applyBorder="1" applyAlignment="1" applyProtection="1">
      <alignment horizontal="justify" vertical="top" wrapText="1"/>
      <protection hidden="1"/>
    </xf>
    <xf numFmtId="0" fontId="5" fillId="0" borderId="14" xfId="0" applyFont="1" applyBorder="1" applyAlignment="1" applyProtection="1">
      <alignment horizontal="justify" vertical="top" wrapText="1"/>
      <protection hidden="1"/>
    </xf>
    <xf numFmtId="0" fontId="7" fillId="2" borderId="16"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wrapText="1"/>
      <protection hidden="1"/>
    </xf>
    <xf numFmtId="0" fontId="7" fillId="2" borderId="5"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7" fillId="2" borderId="6" xfId="0" applyFont="1" applyFill="1" applyBorder="1" applyAlignment="1" applyProtection="1">
      <alignment horizontal="center" vertical="center" wrapText="1"/>
      <protection hidden="1"/>
    </xf>
    <xf numFmtId="0" fontId="7" fillId="2" borderId="8" xfId="0" applyFont="1" applyFill="1" applyBorder="1" applyAlignment="1" applyProtection="1">
      <alignment horizontal="center" vertical="center" wrapText="1"/>
      <protection hidden="1"/>
    </xf>
    <xf numFmtId="0" fontId="7" fillId="2" borderId="7"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0" fontId="7" fillId="6" borderId="10" xfId="0" applyFont="1" applyFill="1" applyBorder="1" applyAlignment="1" applyProtection="1">
      <alignment horizontal="center" vertical="center" wrapText="1"/>
      <protection hidden="1"/>
    </xf>
    <xf numFmtId="0" fontId="7" fillId="6" borderId="11" xfId="0" applyFont="1" applyFill="1" applyBorder="1" applyAlignment="1" applyProtection="1">
      <alignment horizontal="center" vertical="center" wrapText="1"/>
      <protection hidden="1"/>
    </xf>
    <xf numFmtId="0" fontId="7" fillId="7" borderId="13" xfId="0" applyFont="1" applyFill="1" applyBorder="1" applyAlignment="1" applyProtection="1">
      <alignment horizontal="center" vertical="center" wrapText="1"/>
      <protection hidden="1"/>
    </xf>
    <xf numFmtId="0" fontId="7" fillId="8" borderId="4" xfId="0" applyFont="1" applyFill="1" applyBorder="1" applyAlignment="1" applyProtection="1">
      <alignment horizontal="center" vertical="center" wrapText="1"/>
      <protection hidden="1"/>
    </xf>
    <xf numFmtId="0" fontId="7" fillId="9" borderId="25" xfId="0" applyFont="1" applyFill="1" applyBorder="1" applyAlignment="1" applyProtection="1">
      <alignment horizontal="center" vertical="center" wrapText="1"/>
      <protection hidden="1"/>
    </xf>
    <xf numFmtId="0" fontId="7" fillId="9" borderId="10" xfId="0" applyFont="1" applyFill="1" applyBorder="1" applyAlignment="1" applyProtection="1">
      <alignment horizontal="center" vertical="center" wrapText="1"/>
      <protection hidden="1"/>
    </xf>
    <xf numFmtId="0" fontId="7" fillId="7" borderId="16" xfId="0" applyFont="1" applyFill="1" applyBorder="1" applyAlignment="1" applyProtection="1">
      <alignment horizontal="center" vertical="center" wrapText="1"/>
      <protection hidden="1"/>
    </xf>
    <xf numFmtId="0" fontId="7" fillId="7" borderId="10" xfId="0" applyFont="1" applyFill="1" applyBorder="1" applyAlignment="1" applyProtection="1">
      <alignment horizontal="center" vertical="center" wrapText="1"/>
      <protection hidden="1"/>
    </xf>
    <xf numFmtId="0" fontId="7" fillId="7" borderId="17" xfId="0" applyFont="1" applyFill="1" applyBorder="1" applyAlignment="1" applyProtection="1">
      <alignment horizontal="center" vertical="center" wrapText="1"/>
      <protection hidden="1"/>
    </xf>
    <xf numFmtId="0" fontId="7" fillId="8" borderId="16" xfId="0" applyFont="1" applyFill="1" applyBorder="1" applyAlignment="1" applyProtection="1">
      <alignment horizontal="center" vertical="center" wrapText="1"/>
      <protection hidden="1"/>
    </xf>
    <xf numFmtId="0" fontId="7" fillId="8" borderId="10" xfId="0" applyFont="1" applyFill="1" applyBorder="1" applyAlignment="1" applyProtection="1">
      <alignment horizontal="center" vertical="center" wrapText="1"/>
      <protection hidden="1"/>
    </xf>
    <xf numFmtId="0" fontId="7" fillId="8" borderId="11" xfId="0" applyFont="1" applyFill="1" applyBorder="1" applyAlignment="1" applyProtection="1">
      <alignment horizontal="center" vertical="center" wrapText="1"/>
      <protection hidden="1"/>
    </xf>
    <xf numFmtId="0" fontId="7" fillId="5" borderId="10" xfId="0" applyFont="1" applyFill="1" applyBorder="1" applyAlignment="1" applyProtection="1">
      <alignment horizontal="center" vertical="center" wrapText="1"/>
      <protection hidden="1"/>
    </xf>
    <xf numFmtId="0" fontId="7" fillId="5" borderId="17"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4" borderId="6"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7" fillId="4" borderId="7"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vertical="center" wrapText="1"/>
      <protection hidden="1"/>
    </xf>
    <xf numFmtId="0" fontId="7" fillId="4" borderId="10" xfId="0" applyFont="1" applyFill="1" applyBorder="1" applyAlignment="1" applyProtection="1">
      <alignment horizontal="center" vertical="center" wrapText="1"/>
      <protection hidden="1"/>
    </xf>
    <xf numFmtId="0" fontId="7" fillId="4" borderId="17" xfId="0" applyFont="1" applyFill="1" applyBorder="1" applyAlignment="1" applyProtection="1">
      <alignment horizontal="center" vertical="center" wrapText="1"/>
      <protection hidden="1"/>
    </xf>
    <xf numFmtId="0" fontId="7" fillId="7" borderId="15"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cellXfs>
  <cellStyles count="5">
    <cellStyle name="Hyperlink" xfId="4" xr:uid="{00000000-000B-0000-0000-000008000000}"/>
    <cellStyle name="Millares [0]" xfId="1" builtinId="6"/>
    <cellStyle name="Millares [0] 2" xfId="2" xr:uid="{00000000-0005-0000-0000-000001000000}"/>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133350</xdr:colOff>
      <xdr:row>0</xdr:row>
      <xdr:rowOff>742950</xdr:rowOff>
    </xdr:to>
    <xdr:pic>
      <xdr:nvPicPr>
        <xdr:cNvPr id="1045" name="Imagen 1">
          <a:extLst>
            <a:ext uri="{FF2B5EF4-FFF2-40B4-BE49-F238E27FC236}">
              <a16:creationId xmlns:a16="http://schemas.microsoft.com/office/drawing/2014/main" id="{09731A65-60D0-453A-BF95-23E8A154CB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iernobogota.gov.co/transparencia/presupuesto/ejecucion-presupuestal" TargetMode="External"/><Relationship Id="rId7" Type="http://schemas.openxmlformats.org/officeDocument/2006/relationships/drawing" Target="../drawings/drawing1.xml"/><Relationship Id="rId2" Type="http://schemas.openxmlformats.org/officeDocument/2006/relationships/hyperlink" Target="../../../../../../../_layouts/15/onedrive.aspx?ct=1642166870169&amp;or=OWA%2DNT&amp;cid=382dea79%2Df7f7%2Ddfb7%2D92f7%2D343f9d799918&amp;id=%2Fpersonal%2Fyamile%5Fespinosa%5Fgobiernobogota%5Fgov%5Fco%2FDocuments%2FPLANES%20GESTION%202021%2FNivel%20Central%2F09%5FGestion%20corporativa%20institucional%2FIV%20TRIMESTRE%2FMeta%2015" TargetMode="External"/><Relationship Id="rId1" Type="http://schemas.openxmlformats.org/officeDocument/2006/relationships/hyperlink" Target="../../../../../../../_layouts/15/onedrive.aspx?ct=1642166870169&amp;or=OWA%2DNT&amp;cid=382dea79%2Df7f7%2Ddfb7%2D92f7%2D343f9d799918&amp;id=%2Fpersonal%2Fyamile%5Fespinosa%5Fgobiernobogota%5Fgov%5Fco%2FDocuments%2FPLANES%20GESTION%202021%2FNivel%20Central%2F09%5FGestion%20corporativa%20institucional%2FIV%20TRIMESTRE%2FMeta%2014" TargetMode="External"/><Relationship Id="rId6" Type="http://schemas.openxmlformats.org/officeDocument/2006/relationships/printerSettings" Target="../printerSettings/printerSettings1.bin"/><Relationship Id="rId5" Type="http://schemas.openxmlformats.org/officeDocument/2006/relationships/hyperlink" Target="http://gaia.gobiernobogota.gov.co/proceso/gesti%C3%B3n-corporativa-institucional" TargetMode="External"/><Relationship Id="rId4" Type="http://schemas.openxmlformats.org/officeDocument/2006/relationships/hyperlink" Target="../../../../../../../../../:x:/g/personal/josem_rojas_gobiernobogota_gov_co/EdFEtmnsHbdBtIGOG_mcyaEBQtbtZQYeEHHfzWxRmRwAvw?e=66ivh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U41"/>
  <sheetViews>
    <sheetView showGridLines="0" tabSelected="1" zoomScale="85" zoomScaleNormal="85" zoomScalePageLayoutView="71" workbookViewId="0">
      <selection activeCell="I12" sqref="I12:M12"/>
    </sheetView>
  </sheetViews>
  <sheetFormatPr baseColWidth="10" defaultColWidth="10.85546875" defaultRowHeight="15" zeroHeight="1" x14ac:dyDescent="0.25"/>
  <cols>
    <col min="1" max="1" width="6.5703125" style="1" customWidth="1"/>
    <col min="2" max="2" width="25.5703125" style="1" customWidth="1"/>
    <col min="3" max="3" width="12.28515625" style="1" customWidth="1"/>
    <col min="4" max="4" width="8.140625" style="1" customWidth="1"/>
    <col min="5" max="5" width="44.28515625" style="1" bestFit="1" customWidth="1"/>
    <col min="6" max="6" width="15.5703125" style="1" customWidth="1"/>
    <col min="7" max="7" width="15.7109375" style="1" customWidth="1"/>
    <col min="8" max="8" width="15.85546875" style="1" customWidth="1"/>
    <col min="9" max="10" width="19.140625" style="1" customWidth="1"/>
    <col min="11" max="11" width="15.85546875" style="1" customWidth="1"/>
    <col min="12" max="12" width="20" style="1" customWidth="1"/>
    <col min="13" max="13" width="15.85546875" style="1" customWidth="1"/>
    <col min="14" max="18" width="18.7109375" style="1" customWidth="1"/>
    <col min="19" max="19" width="18.85546875" style="1" customWidth="1"/>
    <col min="20" max="23" width="17.85546875" style="1" customWidth="1"/>
    <col min="24" max="24" width="21.28515625" style="79" customWidth="1"/>
    <col min="25" max="26" width="16.5703125" style="79" customWidth="1"/>
    <col min="27" max="27" width="55.140625" style="85" customWidth="1"/>
    <col min="28" max="28" width="43.5703125" style="1" customWidth="1"/>
    <col min="29" max="29" width="20.42578125" style="124" customWidth="1"/>
    <col min="30" max="31" width="16.5703125" style="124" customWidth="1"/>
    <col min="32" max="32" width="49" style="1" customWidth="1"/>
    <col min="33" max="33" width="33.5703125" style="1" customWidth="1"/>
    <col min="34" max="34" width="20.7109375" style="124" customWidth="1"/>
    <col min="35" max="36" width="16.5703125" style="124" customWidth="1"/>
    <col min="37" max="37" width="71.42578125" style="1" customWidth="1"/>
    <col min="38" max="38" width="25.28515625" style="1" customWidth="1"/>
    <col min="39" max="39" width="20.85546875" style="124" customWidth="1"/>
    <col min="40" max="41" width="16.5703125" style="124" customWidth="1"/>
    <col min="42" max="42" width="60.5703125" style="1" customWidth="1"/>
    <col min="43" max="43" width="28.85546875" style="1" customWidth="1"/>
    <col min="44" max="44" width="20.28515625" style="79" customWidth="1"/>
    <col min="45" max="45" width="23.42578125" style="79" customWidth="1"/>
    <col min="46" max="46" width="21.5703125" style="79" customWidth="1"/>
    <col min="47" max="47" width="49.5703125" style="85" customWidth="1"/>
    <col min="48" max="16384" width="10.85546875" style="1"/>
  </cols>
  <sheetData>
    <row r="1" spans="1:47" ht="70.5" customHeight="1" x14ac:dyDescent="0.25">
      <c r="A1" s="233" t="s">
        <v>0</v>
      </c>
      <c r="B1" s="234"/>
      <c r="C1" s="234"/>
      <c r="D1" s="234"/>
      <c r="E1" s="234"/>
      <c r="F1" s="234"/>
      <c r="G1" s="234"/>
      <c r="H1" s="234"/>
      <c r="I1" s="234"/>
      <c r="J1" s="234"/>
      <c r="K1" s="234"/>
      <c r="L1" s="234"/>
      <c r="M1" s="234"/>
      <c r="N1" s="235" t="s">
        <v>1</v>
      </c>
      <c r="O1" s="235"/>
      <c r="P1" s="235"/>
      <c r="Q1" s="235"/>
      <c r="R1" s="235"/>
    </row>
    <row r="2" spans="1:47" s="2" customFormat="1" ht="23.45" customHeight="1" x14ac:dyDescent="0.25">
      <c r="A2" s="236" t="s">
        <v>2</v>
      </c>
      <c r="B2" s="237"/>
      <c r="C2" s="237"/>
      <c r="D2" s="237"/>
      <c r="E2" s="237"/>
      <c r="F2" s="237"/>
      <c r="G2" s="237"/>
      <c r="H2" s="237"/>
      <c r="I2" s="237"/>
      <c r="J2" s="237"/>
      <c r="K2" s="237"/>
      <c r="L2" s="237"/>
      <c r="M2" s="237"/>
      <c r="N2" s="237"/>
      <c r="O2" s="237"/>
      <c r="P2" s="237"/>
      <c r="Q2" s="237"/>
      <c r="R2" s="237"/>
      <c r="X2" s="79"/>
      <c r="Y2" s="79"/>
      <c r="Z2" s="79"/>
      <c r="AA2" s="86"/>
      <c r="AC2" s="125"/>
      <c r="AD2" s="125"/>
      <c r="AE2" s="125"/>
      <c r="AH2" s="125"/>
      <c r="AI2" s="125"/>
      <c r="AJ2" s="125"/>
      <c r="AM2" s="125"/>
      <c r="AN2" s="125"/>
      <c r="AO2" s="125"/>
      <c r="AR2" s="79"/>
      <c r="AS2" s="79"/>
      <c r="AT2" s="79"/>
      <c r="AU2" s="86"/>
    </row>
    <row r="3" spans="1:47" x14ac:dyDescent="0.25">
      <c r="E3" s="3"/>
    </row>
    <row r="4" spans="1:47" ht="29.1" customHeight="1" x14ac:dyDescent="0.25">
      <c r="A4" s="238" t="s">
        <v>3</v>
      </c>
      <c r="B4" s="238"/>
      <c r="C4" s="239" t="s">
        <v>4</v>
      </c>
      <c r="D4" s="240"/>
      <c r="E4" s="241"/>
      <c r="G4" s="238" t="s">
        <v>5</v>
      </c>
      <c r="H4" s="238"/>
      <c r="I4" s="238"/>
      <c r="J4" s="238"/>
      <c r="K4" s="238"/>
      <c r="L4" s="238"/>
      <c r="M4" s="238"/>
    </row>
    <row r="5" spans="1:47" ht="14.45" customHeight="1" x14ac:dyDescent="0.25">
      <c r="A5" s="238"/>
      <c r="B5" s="238"/>
      <c r="C5" s="242"/>
      <c r="D5" s="243"/>
      <c r="E5" s="244"/>
      <c r="G5" s="4" t="s">
        <v>6</v>
      </c>
      <c r="H5" s="4" t="s">
        <v>7</v>
      </c>
      <c r="I5" s="248" t="s">
        <v>8</v>
      </c>
      <c r="J5" s="249"/>
      <c r="K5" s="249"/>
      <c r="L5" s="249"/>
      <c r="M5" s="250"/>
    </row>
    <row r="6" spans="1:47" ht="30.75" customHeight="1" x14ac:dyDescent="0.25">
      <c r="A6" s="238"/>
      <c r="B6" s="238"/>
      <c r="C6" s="242"/>
      <c r="D6" s="243"/>
      <c r="E6" s="244"/>
      <c r="G6" s="65">
        <v>1</v>
      </c>
      <c r="H6" s="65" t="s">
        <v>9</v>
      </c>
      <c r="I6" s="251" t="s">
        <v>10</v>
      </c>
      <c r="J6" s="252"/>
      <c r="K6" s="252"/>
      <c r="L6" s="252"/>
      <c r="M6" s="253"/>
    </row>
    <row r="7" spans="1:47" ht="133.5" customHeight="1" x14ac:dyDescent="0.25">
      <c r="A7" s="238"/>
      <c r="B7" s="238"/>
      <c r="C7" s="242"/>
      <c r="D7" s="243"/>
      <c r="E7" s="244"/>
      <c r="G7" s="65">
        <v>2</v>
      </c>
      <c r="H7" s="65" t="s">
        <v>11</v>
      </c>
      <c r="I7" s="251" t="s">
        <v>12</v>
      </c>
      <c r="J7" s="252"/>
      <c r="K7" s="252"/>
      <c r="L7" s="252"/>
      <c r="M7" s="253"/>
    </row>
    <row r="8" spans="1:47" ht="72.75" customHeight="1" x14ac:dyDescent="0.25">
      <c r="A8" s="238"/>
      <c r="B8" s="238"/>
      <c r="C8" s="245"/>
      <c r="D8" s="246"/>
      <c r="E8" s="247"/>
      <c r="G8" s="153">
        <v>3</v>
      </c>
      <c r="H8" s="153" t="s">
        <v>13</v>
      </c>
      <c r="I8" s="214" t="s">
        <v>14</v>
      </c>
      <c r="J8" s="215"/>
      <c r="K8" s="215"/>
      <c r="L8" s="215"/>
      <c r="M8" s="216"/>
    </row>
    <row r="9" spans="1:47" s="119" customFormat="1" ht="72.75" customHeight="1" x14ac:dyDescent="0.25">
      <c r="A9" s="117"/>
      <c r="B9" s="117"/>
      <c r="C9" s="118"/>
      <c r="D9" s="118"/>
      <c r="E9" s="118"/>
      <c r="G9" s="153">
        <v>4</v>
      </c>
      <c r="H9" s="153" t="s">
        <v>15</v>
      </c>
      <c r="I9" s="214" t="s">
        <v>16</v>
      </c>
      <c r="J9" s="215"/>
      <c r="K9" s="215"/>
      <c r="L9" s="215"/>
      <c r="M9" s="216"/>
      <c r="X9" s="120"/>
      <c r="Y9" s="120"/>
      <c r="Z9" s="120"/>
      <c r="AA9" s="121"/>
      <c r="AC9" s="126"/>
      <c r="AD9" s="126"/>
      <c r="AE9" s="126"/>
      <c r="AF9" s="122">
        <f>3196201307+5742133449</f>
        <v>8938334756</v>
      </c>
      <c r="AH9" s="126"/>
      <c r="AI9" s="126"/>
      <c r="AJ9" s="126"/>
      <c r="AM9" s="126"/>
      <c r="AN9" s="126"/>
      <c r="AO9" s="126"/>
      <c r="AR9" s="120"/>
      <c r="AS9" s="120"/>
      <c r="AT9" s="120"/>
      <c r="AU9" s="121"/>
    </row>
    <row r="10" spans="1:47" s="119" customFormat="1" ht="82.5" customHeight="1" x14ac:dyDescent="0.25">
      <c r="A10" s="117"/>
      <c r="B10" s="117"/>
      <c r="C10" s="118"/>
      <c r="D10" s="118"/>
      <c r="E10" s="118"/>
      <c r="G10" s="153">
        <v>5</v>
      </c>
      <c r="H10" s="153" t="s">
        <v>17</v>
      </c>
      <c r="I10" s="214" t="s">
        <v>18</v>
      </c>
      <c r="J10" s="215"/>
      <c r="K10" s="215"/>
      <c r="L10" s="215"/>
      <c r="M10" s="216"/>
      <c r="X10" s="120"/>
      <c r="Y10" s="120"/>
      <c r="Z10" s="120"/>
      <c r="AA10" s="121"/>
      <c r="AC10" s="126"/>
      <c r="AD10" s="126"/>
      <c r="AE10" s="126"/>
      <c r="AF10" s="122">
        <f>3196201307+5742133449</f>
        <v>8938334756</v>
      </c>
      <c r="AH10" s="126"/>
      <c r="AI10" s="126"/>
      <c r="AJ10" s="126"/>
      <c r="AM10" s="126"/>
      <c r="AN10" s="126"/>
      <c r="AO10" s="126"/>
      <c r="AR10" s="120"/>
      <c r="AS10" s="120"/>
      <c r="AT10" s="120"/>
      <c r="AU10" s="121"/>
    </row>
    <row r="11" spans="1:47" s="119" customFormat="1" ht="63.75" customHeight="1" x14ac:dyDescent="0.25">
      <c r="A11" s="117"/>
      <c r="B11" s="117"/>
      <c r="C11" s="118"/>
      <c r="D11" s="118"/>
      <c r="E11" s="118"/>
      <c r="G11" s="153">
        <v>6</v>
      </c>
      <c r="H11" s="153" t="s">
        <v>19</v>
      </c>
      <c r="I11" s="214" t="s">
        <v>20</v>
      </c>
      <c r="J11" s="215"/>
      <c r="K11" s="215"/>
      <c r="L11" s="215"/>
      <c r="M11" s="216"/>
      <c r="X11" s="120"/>
      <c r="Y11" s="120"/>
      <c r="Z11" s="120"/>
      <c r="AA11" s="121"/>
      <c r="AC11" s="126"/>
      <c r="AD11" s="126"/>
      <c r="AE11" s="126"/>
      <c r="AF11" s="122"/>
      <c r="AH11" s="126"/>
      <c r="AI11" s="126"/>
      <c r="AJ11" s="126"/>
      <c r="AM11" s="126"/>
      <c r="AN11" s="126"/>
      <c r="AO11" s="126"/>
      <c r="AR11" s="120"/>
      <c r="AS11" s="120"/>
      <c r="AT11" s="120"/>
      <c r="AU11" s="121"/>
    </row>
    <row r="12" spans="1:47" s="119" customFormat="1" ht="63.75" customHeight="1" x14ac:dyDescent="0.25">
      <c r="A12" s="117"/>
      <c r="B12" s="117"/>
      <c r="C12" s="118"/>
      <c r="D12" s="118"/>
      <c r="E12" s="118"/>
      <c r="G12" s="205">
        <v>7</v>
      </c>
      <c r="H12" s="205" t="s">
        <v>355</v>
      </c>
      <c r="I12" s="214" t="s">
        <v>356</v>
      </c>
      <c r="J12" s="215"/>
      <c r="K12" s="215"/>
      <c r="L12" s="215"/>
      <c r="M12" s="216"/>
      <c r="X12" s="120"/>
      <c r="Y12" s="120"/>
      <c r="Z12" s="120"/>
      <c r="AA12" s="121"/>
      <c r="AC12" s="126"/>
      <c r="AD12" s="126"/>
      <c r="AE12" s="126"/>
      <c r="AF12" s="122"/>
      <c r="AH12" s="126"/>
      <c r="AI12" s="126"/>
      <c r="AJ12" s="126"/>
      <c r="AM12" s="126"/>
      <c r="AN12" s="126"/>
      <c r="AO12" s="126"/>
      <c r="AR12" s="120"/>
      <c r="AS12" s="120"/>
      <c r="AT12" s="120"/>
      <c r="AU12" s="121"/>
    </row>
    <row r="13" spans="1:47" ht="15.75" thickBot="1" x14ac:dyDescent="0.3">
      <c r="AF13" s="123">
        <f>5703629688/AF9</f>
        <v>0.63810875780540077</v>
      </c>
    </row>
    <row r="14" spans="1:47" ht="14.45" customHeight="1" x14ac:dyDescent="0.25">
      <c r="A14" s="254" t="s">
        <v>21</v>
      </c>
      <c r="B14" s="255"/>
      <c r="C14" s="254" t="s">
        <v>22</v>
      </c>
      <c r="D14" s="258"/>
      <c r="E14" s="258"/>
      <c r="F14" s="258"/>
      <c r="G14" s="258"/>
      <c r="H14" s="258"/>
      <c r="I14" s="258"/>
      <c r="J14" s="258"/>
      <c r="K14" s="258"/>
      <c r="L14" s="258"/>
      <c r="M14" s="258"/>
      <c r="N14" s="258"/>
      <c r="O14" s="258"/>
      <c r="P14" s="258"/>
      <c r="Q14" s="258"/>
      <c r="R14" s="255"/>
      <c r="S14" s="281" t="s">
        <v>23</v>
      </c>
      <c r="T14" s="282"/>
      <c r="U14" s="282"/>
      <c r="V14" s="282"/>
      <c r="W14" s="283"/>
      <c r="X14" s="269" t="s">
        <v>24</v>
      </c>
      <c r="Y14" s="270"/>
      <c r="Z14" s="270"/>
      <c r="AA14" s="270"/>
      <c r="AB14" s="271"/>
      <c r="AC14" s="272" t="s">
        <v>24</v>
      </c>
      <c r="AD14" s="273"/>
      <c r="AE14" s="273"/>
      <c r="AF14" s="273"/>
      <c r="AG14" s="274"/>
      <c r="AH14" s="267" t="s">
        <v>24</v>
      </c>
      <c r="AI14" s="268"/>
      <c r="AJ14" s="268"/>
      <c r="AK14" s="268"/>
      <c r="AL14" s="268"/>
      <c r="AM14" s="275" t="s">
        <v>24</v>
      </c>
      <c r="AN14" s="275"/>
      <c r="AO14" s="275"/>
      <c r="AP14" s="275"/>
      <c r="AQ14" s="276"/>
      <c r="AR14" s="262" t="s">
        <v>24</v>
      </c>
      <c r="AS14" s="263"/>
      <c r="AT14" s="263"/>
      <c r="AU14" s="264"/>
    </row>
    <row r="15" spans="1:47" ht="14.45" customHeight="1" x14ac:dyDescent="0.25">
      <c r="A15" s="256"/>
      <c r="B15" s="257"/>
      <c r="C15" s="256"/>
      <c r="D15" s="238"/>
      <c r="E15" s="238"/>
      <c r="F15" s="238"/>
      <c r="G15" s="238"/>
      <c r="H15" s="238"/>
      <c r="I15" s="238"/>
      <c r="J15" s="238"/>
      <c r="K15" s="238"/>
      <c r="L15" s="238"/>
      <c r="M15" s="238"/>
      <c r="N15" s="238"/>
      <c r="O15" s="238"/>
      <c r="P15" s="238"/>
      <c r="Q15" s="238"/>
      <c r="R15" s="257"/>
      <c r="S15" s="277"/>
      <c r="T15" s="279"/>
      <c r="U15" s="279"/>
      <c r="V15" s="279"/>
      <c r="W15" s="208"/>
      <c r="X15" s="210" t="s">
        <v>25</v>
      </c>
      <c r="Y15" s="212"/>
      <c r="Z15" s="212"/>
      <c r="AA15" s="212"/>
      <c r="AB15" s="265"/>
      <c r="AC15" s="266" t="s">
        <v>26</v>
      </c>
      <c r="AD15" s="206"/>
      <c r="AE15" s="206"/>
      <c r="AF15" s="206"/>
      <c r="AG15" s="229"/>
      <c r="AH15" s="231" t="s">
        <v>27</v>
      </c>
      <c r="AI15" s="227"/>
      <c r="AJ15" s="227"/>
      <c r="AK15" s="227"/>
      <c r="AL15" s="227"/>
      <c r="AM15" s="219" t="s">
        <v>28</v>
      </c>
      <c r="AN15" s="219"/>
      <c r="AO15" s="219"/>
      <c r="AP15" s="219"/>
      <c r="AQ15" s="221"/>
      <c r="AR15" s="223" t="s">
        <v>29</v>
      </c>
      <c r="AS15" s="225"/>
      <c r="AT15" s="225"/>
      <c r="AU15" s="217"/>
    </row>
    <row r="16" spans="1:47" ht="30.6" customHeight="1" x14ac:dyDescent="0.25">
      <c r="A16" s="256" t="s">
        <v>30</v>
      </c>
      <c r="B16" s="257" t="s">
        <v>31</v>
      </c>
      <c r="C16" s="256" t="s">
        <v>32</v>
      </c>
      <c r="D16" s="238" t="s">
        <v>33</v>
      </c>
      <c r="E16" s="238" t="s">
        <v>34</v>
      </c>
      <c r="F16" s="238" t="s">
        <v>35</v>
      </c>
      <c r="G16" s="238" t="s">
        <v>36</v>
      </c>
      <c r="H16" s="238" t="s">
        <v>37</v>
      </c>
      <c r="I16" s="238" t="s">
        <v>38</v>
      </c>
      <c r="J16" s="238"/>
      <c r="K16" s="238" t="s">
        <v>39</v>
      </c>
      <c r="L16" s="238" t="s">
        <v>40</v>
      </c>
      <c r="M16" s="238" t="s">
        <v>41</v>
      </c>
      <c r="N16" s="238" t="s">
        <v>42</v>
      </c>
      <c r="O16" s="238" t="s">
        <v>43</v>
      </c>
      <c r="P16" s="238" t="s">
        <v>44</v>
      </c>
      <c r="Q16" s="238" t="s">
        <v>45</v>
      </c>
      <c r="R16" s="257" t="s">
        <v>46</v>
      </c>
      <c r="S16" s="277" t="s">
        <v>47</v>
      </c>
      <c r="T16" s="279" t="s">
        <v>48</v>
      </c>
      <c r="U16" s="279" t="s">
        <v>49</v>
      </c>
      <c r="V16" s="279" t="s">
        <v>50</v>
      </c>
      <c r="W16" s="208" t="s">
        <v>51</v>
      </c>
      <c r="X16" s="210" t="s">
        <v>52</v>
      </c>
      <c r="Y16" s="212" t="s">
        <v>53</v>
      </c>
      <c r="Z16" s="212" t="s">
        <v>54</v>
      </c>
      <c r="AA16" s="212" t="s">
        <v>55</v>
      </c>
      <c r="AB16" s="265" t="s">
        <v>56</v>
      </c>
      <c r="AC16" s="266" t="s">
        <v>52</v>
      </c>
      <c r="AD16" s="206" t="s">
        <v>53</v>
      </c>
      <c r="AE16" s="206" t="s">
        <v>54</v>
      </c>
      <c r="AF16" s="206" t="s">
        <v>55</v>
      </c>
      <c r="AG16" s="229" t="s">
        <v>56</v>
      </c>
      <c r="AH16" s="231" t="s">
        <v>52</v>
      </c>
      <c r="AI16" s="227" t="s">
        <v>53</v>
      </c>
      <c r="AJ16" s="227" t="s">
        <v>54</v>
      </c>
      <c r="AK16" s="227" t="s">
        <v>55</v>
      </c>
      <c r="AL16" s="227" t="s">
        <v>56</v>
      </c>
      <c r="AM16" s="219" t="s">
        <v>52</v>
      </c>
      <c r="AN16" s="219" t="s">
        <v>53</v>
      </c>
      <c r="AO16" s="219" t="s">
        <v>54</v>
      </c>
      <c r="AP16" s="219" t="s">
        <v>55</v>
      </c>
      <c r="AQ16" s="221" t="s">
        <v>56</v>
      </c>
      <c r="AR16" s="223" t="s">
        <v>52</v>
      </c>
      <c r="AS16" s="225" t="s">
        <v>57</v>
      </c>
      <c r="AT16" s="225" t="s">
        <v>58</v>
      </c>
      <c r="AU16" s="217" t="s">
        <v>59</v>
      </c>
    </row>
    <row r="17" spans="1:47" ht="30.6" customHeight="1" x14ac:dyDescent="0.25">
      <c r="A17" s="259"/>
      <c r="B17" s="260"/>
      <c r="C17" s="259"/>
      <c r="D17" s="261"/>
      <c r="E17" s="261"/>
      <c r="F17" s="261"/>
      <c r="G17" s="261"/>
      <c r="H17" s="261"/>
      <c r="I17" s="152" t="s">
        <v>60</v>
      </c>
      <c r="J17" s="152" t="s">
        <v>61</v>
      </c>
      <c r="K17" s="261"/>
      <c r="L17" s="261"/>
      <c r="M17" s="261"/>
      <c r="N17" s="261"/>
      <c r="O17" s="261"/>
      <c r="P17" s="261"/>
      <c r="Q17" s="261"/>
      <c r="R17" s="260"/>
      <c r="S17" s="278"/>
      <c r="T17" s="280"/>
      <c r="U17" s="280"/>
      <c r="V17" s="280"/>
      <c r="W17" s="209"/>
      <c r="X17" s="211"/>
      <c r="Y17" s="213"/>
      <c r="Z17" s="213"/>
      <c r="AA17" s="213"/>
      <c r="AB17" s="284"/>
      <c r="AC17" s="285"/>
      <c r="AD17" s="207"/>
      <c r="AE17" s="207"/>
      <c r="AF17" s="207"/>
      <c r="AG17" s="230"/>
      <c r="AH17" s="232"/>
      <c r="AI17" s="228"/>
      <c r="AJ17" s="228"/>
      <c r="AK17" s="228"/>
      <c r="AL17" s="228"/>
      <c r="AM17" s="220"/>
      <c r="AN17" s="220"/>
      <c r="AO17" s="220"/>
      <c r="AP17" s="220"/>
      <c r="AQ17" s="222"/>
      <c r="AR17" s="224"/>
      <c r="AS17" s="226"/>
      <c r="AT17" s="226"/>
      <c r="AU17" s="218"/>
    </row>
    <row r="18" spans="1:47" s="55" customFormat="1" ht="199.5" customHeight="1" x14ac:dyDescent="0.25">
      <c r="A18" s="5">
        <v>7</v>
      </c>
      <c r="B18" s="6" t="s">
        <v>62</v>
      </c>
      <c r="C18" s="7">
        <v>1</v>
      </c>
      <c r="D18" s="8">
        <v>1</v>
      </c>
      <c r="E18" s="6" t="s">
        <v>63</v>
      </c>
      <c r="F18" s="9">
        <f>1/17*80%</f>
        <v>4.7058823529411764E-2</v>
      </c>
      <c r="G18" s="6" t="s">
        <v>64</v>
      </c>
      <c r="H18" s="6" t="s">
        <v>65</v>
      </c>
      <c r="I18" s="6" t="s">
        <v>66</v>
      </c>
      <c r="J18" s="6" t="s">
        <v>67</v>
      </c>
      <c r="K18" s="10" t="s">
        <v>68</v>
      </c>
      <c r="L18" s="6" t="s">
        <v>69</v>
      </c>
      <c r="M18" s="6" t="s">
        <v>70</v>
      </c>
      <c r="N18" s="11">
        <v>0.4</v>
      </c>
      <c r="O18" s="11">
        <v>0.7</v>
      </c>
      <c r="P18" s="11">
        <v>0.85</v>
      </c>
      <c r="Q18" s="11">
        <v>1</v>
      </c>
      <c r="R18" s="12">
        <v>1</v>
      </c>
      <c r="S18" s="5" t="s">
        <v>71</v>
      </c>
      <c r="T18" s="6" t="s">
        <v>72</v>
      </c>
      <c r="U18" s="6" t="s">
        <v>73</v>
      </c>
      <c r="V18" s="6" t="s">
        <v>74</v>
      </c>
      <c r="W18" s="61" t="s">
        <v>75</v>
      </c>
      <c r="X18" s="76">
        <f>N18</f>
        <v>0.4</v>
      </c>
      <c r="Y18" s="162">
        <v>0.41710000000000003</v>
      </c>
      <c r="Z18" s="162">
        <v>1</v>
      </c>
      <c r="AA18" s="163" t="s">
        <v>76</v>
      </c>
      <c r="AB18" s="164" t="s">
        <v>77</v>
      </c>
      <c r="AC18" s="139">
        <f>O18</f>
        <v>0.7</v>
      </c>
      <c r="AD18" s="112">
        <v>0.6381</v>
      </c>
      <c r="AE18" s="112">
        <f>IF(AD18/AC18&gt;100%,100%,AD18/AC18)</f>
        <v>0.91157142857142859</v>
      </c>
      <c r="AF18" s="163" t="s">
        <v>78</v>
      </c>
      <c r="AG18" s="54" t="s">
        <v>79</v>
      </c>
      <c r="AH18" s="187">
        <f>P18</f>
        <v>0.85</v>
      </c>
      <c r="AI18" s="188">
        <v>0.85650000000000004</v>
      </c>
      <c r="AJ18" s="112">
        <f>IF(AI18/AH18&gt;100%,100%,AI18/AH18)</f>
        <v>1</v>
      </c>
      <c r="AK18" s="6" t="s">
        <v>80</v>
      </c>
      <c r="AL18" s="6" t="s">
        <v>81</v>
      </c>
      <c r="AM18" s="12">
        <f t="shared" ref="AM18:AM24" si="0">Q18</f>
        <v>1</v>
      </c>
      <c r="AN18" s="112">
        <v>0.99990000000000001</v>
      </c>
      <c r="AO18" s="112">
        <f>IF(AN18/AM18&gt;100%,100%,AN18/AM18)</f>
        <v>0.99990000000000001</v>
      </c>
      <c r="AP18" s="6" t="s">
        <v>330</v>
      </c>
      <c r="AQ18" s="201" t="s">
        <v>82</v>
      </c>
      <c r="AR18" s="76">
        <f>R18</f>
        <v>1</v>
      </c>
      <c r="AS18" s="162">
        <v>0.99990000000000001</v>
      </c>
      <c r="AT18" s="162">
        <f>IF(AS18/AR18&gt;100%,100%,AS18/AR18)</f>
        <v>0.99990000000000001</v>
      </c>
      <c r="AU18" s="91" t="s">
        <v>331</v>
      </c>
    </row>
    <row r="19" spans="1:47" s="55" customFormat="1" ht="219.75" customHeight="1" x14ac:dyDescent="0.25">
      <c r="A19" s="13">
        <v>7</v>
      </c>
      <c r="B19" s="25" t="s">
        <v>62</v>
      </c>
      <c r="C19" s="14">
        <v>5</v>
      </c>
      <c r="D19" s="15">
        <v>2</v>
      </c>
      <c r="E19" s="165" t="s">
        <v>83</v>
      </c>
      <c r="F19" s="9">
        <f t="shared" ref="F19:F34" si="1">1/17*80%</f>
        <v>4.7058823529411764E-2</v>
      </c>
      <c r="G19" s="165" t="s">
        <v>64</v>
      </c>
      <c r="H19" s="165" t="s">
        <v>84</v>
      </c>
      <c r="I19" s="165" t="s">
        <v>85</v>
      </c>
      <c r="J19" s="165" t="s">
        <v>86</v>
      </c>
      <c r="K19" s="166" t="s">
        <v>87</v>
      </c>
      <c r="L19" s="165" t="s">
        <v>88</v>
      </c>
      <c r="M19" s="165" t="s">
        <v>89</v>
      </c>
      <c r="N19" s="167">
        <v>5</v>
      </c>
      <c r="O19" s="167">
        <v>5</v>
      </c>
      <c r="P19" s="167">
        <v>5</v>
      </c>
      <c r="Q19" s="167">
        <v>5</v>
      </c>
      <c r="R19" s="168">
        <v>5</v>
      </c>
      <c r="S19" s="169" t="s">
        <v>90</v>
      </c>
      <c r="T19" s="165" t="s">
        <v>91</v>
      </c>
      <c r="U19" s="165" t="s">
        <v>92</v>
      </c>
      <c r="V19" s="165" t="s">
        <v>74</v>
      </c>
      <c r="W19" s="170" t="s">
        <v>91</v>
      </c>
      <c r="X19" s="66">
        <f>N19</f>
        <v>5</v>
      </c>
      <c r="Y19" s="171">
        <f>6685/1277</f>
        <v>5.2349256068911512</v>
      </c>
      <c r="Z19" s="172">
        <f>X19/Y19</f>
        <v>0.95512341062079287</v>
      </c>
      <c r="AA19" s="173" t="s">
        <v>93</v>
      </c>
      <c r="AB19" s="170" t="s">
        <v>94</v>
      </c>
      <c r="AC19" s="66">
        <f>O19</f>
        <v>5</v>
      </c>
      <c r="AD19" s="171">
        <v>3.41</v>
      </c>
      <c r="AE19" s="132">
        <f>IF(((AC19*100%)/AD19)&gt;100%,100%,((AC19*100%)/AD19))</f>
        <v>1</v>
      </c>
      <c r="AF19" s="173" t="s">
        <v>95</v>
      </c>
      <c r="AG19" s="115" t="s">
        <v>96</v>
      </c>
      <c r="AH19" s="189">
        <f>P19</f>
        <v>5</v>
      </c>
      <c r="AI19" s="65">
        <v>3.75</v>
      </c>
      <c r="AJ19" s="132">
        <f>IF(AH19/AI19&gt;100%,100%,AI19/AH19)</f>
        <v>1</v>
      </c>
      <c r="AK19" s="25" t="s">
        <v>97</v>
      </c>
      <c r="AL19" s="25" t="s">
        <v>98</v>
      </c>
      <c r="AM19" s="189">
        <v>5</v>
      </c>
      <c r="AN19" s="65">
        <v>3.64</v>
      </c>
      <c r="AO19" s="132">
        <f>IF(AM19/AN19&gt;100%,100%,AN19/AM19)</f>
        <v>1</v>
      </c>
      <c r="AP19" s="25" t="s">
        <v>99</v>
      </c>
      <c r="AQ19" s="200" t="s">
        <v>100</v>
      </c>
      <c r="AR19" s="66">
        <f>R19</f>
        <v>5</v>
      </c>
      <c r="AS19" s="98">
        <f>AVERAGE(Y19,AD19,AI19,AN19)</f>
        <v>4.0087314017227875</v>
      </c>
      <c r="AT19" s="174">
        <f>IF(AR19/AS19&gt;100%,100%,AS19/AR19)</f>
        <v>1</v>
      </c>
      <c r="AU19" s="116" t="s">
        <v>332</v>
      </c>
    </row>
    <row r="20" spans="1:47" s="55" customFormat="1" ht="282.75" customHeight="1" x14ac:dyDescent="0.25">
      <c r="A20" s="13">
        <v>7</v>
      </c>
      <c r="B20" s="25" t="s">
        <v>62</v>
      </c>
      <c r="C20" s="14">
        <v>25</v>
      </c>
      <c r="D20" s="8">
        <v>3</v>
      </c>
      <c r="E20" s="165" t="s">
        <v>101</v>
      </c>
      <c r="F20" s="9">
        <f t="shared" si="1"/>
        <v>4.7058823529411764E-2</v>
      </c>
      <c r="G20" s="165" t="s">
        <v>64</v>
      </c>
      <c r="H20" s="165" t="s">
        <v>102</v>
      </c>
      <c r="I20" s="165" t="s">
        <v>103</v>
      </c>
      <c r="J20" s="165" t="s">
        <v>86</v>
      </c>
      <c r="K20" s="175" t="s">
        <v>104</v>
      </c>
      <c r="L20" s="165" t="s">
        <v>88</v>
      </c>
      <c r="M20" s="165" t="s">
        <v>105</v>
      </c>
      <c r="N20" s="167">
        <v>25</v>
      </c>
      <c r="O20" s="167">
        <v>25</v>
      </c>
      <c r="P20" s="167">
        <v>25</v>
      </c>
      <c r="Q20" s="167">
        <v>25</v>
      </c>
      <c r="R20" s="167">
        <v>25</v>
      </c>
      <c r="S20" s="169" t="s">
        <v>90</v>
      </c>
      <c r="T20" s="165" t="s">
        <v>106</v>
      </c>
      <c r="U20" s="165" t="s">
        <v>107</v>
      </c>
      <c r="V20" s="165" t="s">
        <v>74</v>
      </c>
      <c r="W20" s="170" t="s">
        <v>106</v>
      </c>
      <c r="X20" s="66">
        <f>N20</f>
        <v>25</v>
      </c>
      <c r="Y20" s="176">
        <v>23.5</v>
      </c>
      <c r="Z20" s="177">
        <v>1</v>
      </c>
      <c r="AA20" s="173" t="s">
        <v>108</v>
      </c>
      <c r="AB20" s="170" t="s">
        <v>109</v>
      </c>
      <c r="AC20" s="66">
        <f>O20</f>
        <v>25</v>
      </c>
      <c r="AD20" s="127">
        <v>19</v>
      </c>
      <c r="AE20" s="132">
        <f>IF(((AC20*100%)/AD20)&gt;100%,100%,((AC20*100%)/AD20))</f>
        <v>1</v>
      </c>
      <c r="AF20" s="134" t="s">
        <v>110</v>
      </c>
      <c r="AG20" s="115" t="s">
        <v>111</v>
      </c>
      <c r="AH20" s="189">
        <f>P20</f>
        <v>25</v>
      </c>
      <c r="AI20" s="65">
        <v>17</v>
      </c>
      <c r="AJ20" s="132">
        <f>IF(AH20/AI20&gt;100%,100%,AI20/AH20)</f>
        <v>1</v>
      </c>
      <c r="AK20" s="25" t="s">
        <v>112</v>
      </c>
      <c r="AL20" s="25" t="s">
        <v>113</v>
      </c>
      <c r="AM20" s="127">
        <f t="shared" si="0"/>
        <v>25</v>
      </c>
      <c r="AN20" s="65">
        <v>16.329999999999998</v>
      </c>
      <c r="AO20" s="132">
        <f>IF(AM20/AN20&gt;100%,100%,AN20/AM20)</f>
        <v>1</v>
      </c>
      <c r="AP20" s="25" t="s">
        <v>333</v>
      </c>
      <c r="AQ20" s="62" t="s">
        <v>114</v>
      </c>
      <c r="AR20" s="66">
        <f>R20</f>
        <v>25</v>
      </c>
      <c r="AS20" s="98">
        <f>AVERAGE(Y20,AD20,AI20,AN20)</f>
        <v>18.9575</v>
      </c>
      <c r="AT20" s="174">
        <f>IF(AR20/AS20&gt;100%,100%,AS20/AR20)</f>
        <v>1</v>
      </c>
      <c r="AU20" s="115" t="s">
        <v>334</v>
      </c>
    </row>
    <row r="21" spans="1:47" s="55" customFormat="1" ht="272.25" customHeight="1" x14ac:dyDescent="0.25">
      <c r="A21" s="13">
        <v>3</v>
      </c>
      <c r="B21" s="25" t="s">
        <v>115</v>
      </c>
      <c r="C21" s="16">
        <v>1</v>
      </c>
      <c r="D21" s="15">
        <v>4</v>
      </c>
      <c r="E21" s="25" t="s">
        <v>116</v>
      </c>
      <c r="F21" s="9">
        <f t="shared" si="1"/>
        <v>4.7058823529411764E-2</v>
      </c>
      <c r="G21" s="25" t="s">
        <v>64</v>
      </c>
      <c r="H21" s="17" t="s">
        <v>117</v>
      </c>
      <c r="I21" s="17" t="s">
        <v>118</v>
      </c>
      <c r="J21" s="25" t="s">
        <v>119</v>
      </c>
      <c r="K21" s="18"/>
      <c r="L21" s="25" t="s">
        <v>120</v>
      </c>
      <c r="M21" s="25" t="s">
        <v>121</v>
      </c>
      <c r="N21" s="114">
        <v>0</v>
      </c>
      <c r="O21" s="114">
        <v>0.4</v>
      </c>
      <c r="P21" s="19">
        <v>0.3</v>
      </c>
      <c r="Q21" s="19">
        <v>0.3</v>
      </c>
      <c r="R21" s="20">
        <f>SUM(N21:Q21)</f>
        <v>1</v>
      </c>
      <c r="S21" s="13" t="s">
        <v>71</v>
      </c>
      <c r="T21" s="25" t="s">
        <v>122</v>
      </c>
      <c r="U21" s="25" t="s">
        <v>123</v>
      </c>
      <c r="V21" s="25" t="s">
        <v>124</v>
      </c>
      <c r="W21" s="62" t="s">
        <v>125</v>
      </c>
      <c r="X21" s="67" t="s">
        <v>126</v>
      </c>
      <c r="Y21" s="178" t="s">
        <v>126</v>
      </c>
      <c r="Z21" s="176" t="s">
        <v>126</v>
      </c>
      <c r="AA21" s="173" t="s">
        <v>127</v>
      </c>
      <c r="AB21" s="170" t="s">
        <v>128</v>
      </c>
      <c r="AC21" s="67">
        <f>O21</f>
        <v>0.4</v>
      </c>
      <c r="AD21" s="84">
        <f>((13*100%)/33)</f>
        <v>0.39393939393939392</v>
      </c>
      <c r="AE21" s="132">
        <f t="shared" ref="AE21:AE33" si="2">IF(AD21/AC21&gt;100%,100%,AD21/AC21)</f>
        <v>0.98484848484848475</v>
      </c>
      <c r="AF21" s="134" t="s">
        <v>129</v>
      </c>
      <c r="AG21" s="115" t="s">
        <v>130</v>
      </c>
      <c r="AH21" s="186">
        <f>P21</f>
        <v>0.3</v>
      </c>
      <c r="AI21" s="84">
        <f>((9*100%)/44)</f>
        <v>0.20454545454545456</v>
      </c>
      <c r="AJ21" s="132">
        <f t="shared" ref="AJ21:AJ33" si="3">IF(AI21/AH21&gt;100%,100%,AI21/AH21)</f>
        <v>0.68181818181818188</v>
      </c>
      <c r="AK21" s="25" t="s">
        <v>131</v>
      </c>
      <c r="AL21" s="25" t="s">
        <v>132</v>
      </c>
      <c r="AM21" s="78">
        <f t="shared" si="0"/>
        <v>0.3</v>
      </c>
      <c r="AN21" s="77">
        <v>0.4</v>
      </c>
      <c r="AO21" s="132">
        <f t="shared" ref="AO21:AO33" si="4">IF(AN21/AM21&gt;100%,100%,AN21/AM21)</f>
        <v>1</v>
      </c>
      <c r="AP21" s="25" t="s">
        <v>335</v>
      </c>
      <c r="AQ21" s="200" t="s">
        <v>133</v>
      </c>
      <c r="AR21" s="67">
        <v>1</v>
      </c>
      <c r="AS21" s="178">
        <v>1</v>
      </c>
      <c r="AT21" s="174">
        <f>IF(AS21/AR21&gt;100%,100%,AS21/AR21)</f>
        <v>1</v>
      </c>
      <c r="AU21" s="135" t="s">
        <v>336</v>
      </c>
    </row>
    <row r="22" spans="1:47" s="55" customFormat="1" ht="138.75" customHeight="1" x14ac:dyDescent="0.25">
      <c r="A22" s="13">
        <v>7</v>
      </c>
      <c r="B22" s="25" t="s">
        <v>62</v>
      </c>
      <c r="C22" s="21">
        <v>3</v>
      </c>
      <c r="D22" s="8">
        <v>5</v>
      </c>
      <c r="E22" s="25" t="s">
        <v>134</v>
      </c>
      <c r="F22" s="9">
        <f t="shared" si="1"/>
        <v>4.7058823529411764E-2</v>
      </c>
      <c r="G22" s="25" t="s">
        <v>64</v>
      </c>
      <c r="H22" s="25" t="s">
        <v>135</v>
      </c>
      <c r="I22" s="25" t="s">
        <v>136</v>
      </c>
      <c r="J22" s="25" t="s">
        <v>137</v>
      </c>
      <c r="K22" s="16" t="s">
        <v>138</v>
      </c>
      <c r="L22" s="25" t="s">
        <v>120</v>
      </c>
      <c r="M22" s="25" t="s">
        <v>139</v>
      </c>
      <c r="N22" s="26" t="s">
        <v>126</v>
      </c>
      <c r="O22" s="26" t="s">
        <v>126</v>
      </c>
      <c r="P22" s="113">
        <v>1</v>
      </c>
      <c r="Q22" s="113">
        <v>2</v>
      </c>
      <c r="R22" s="23">
        <v>3</v>
      </c>
      <c r="S22" s="13" t="s">
        <v>71</v>
      </c>
      <c r="T22" s="25" t="s">
        <v>140</v>
      </c>
      <c r="U22" s="25" t="s">
        <v>141</v>
      </c>
      <c r="V22" s="25" t="s">
        <v>142</v>
      </c>
      <c r="W22" s="62" t="s">
        <v>143</v>
      </c>
      <c r="X22" s="68" t="str">
        <f>N22</f>
        <v>No programada</v>
      </c>
      <c r="Y22" s="178" t="s">
        <v>126</v>
      </c>
      <c r="Z22" s="176" t="s">
        <v>126</v>
      </c>
      <c r="AA22" s="173" t="s">
        <v>144</v>
      </c>
      <c r="AB22" s="170" t="s">
        <v>128</v>
      </c>
      <c r="AC22" s="136" t="str">
        <f>O22</f>
        <v>No programada</v>
      </c>
      <c r="AD22" s="16" t="s">
        <v>126</v>
      </c>
      <c r="AE22" s="16" t="s">
        <v>126</v>
      </c>
      <c r="AF22" s="16" t="s">
        <v>145</v>
      </c>
      <c r="AG22" s="137" t="s">
        <v>126</v>
      </c>
      <c r="AH22" s="189">
        <f t="shared" ref="AH22:AH33" si="5">P22</f>
        <v>1</v>
      </c>
      <c r="AI22" s="65">
        <v>1</v>
      </c>
      <c r="AJ22" s="132">
        <f t="shared" si="3"/>
        <v>1</v>
      </c>
      <c r="AK22" s="25" t="s">
        <v>146</v>
      </c>
      <c r="AL22" s="25" t="s">
        <v>147</v>
      </c>
      <c r="AM22" s="127">
        <f t="shared" si="0"/>
        <v>2</v>
      </c>
      <c r="AN22" s="65">
        <v>2</v>
      </c>
      <c r="AO22" s="203">
        <f t="shared" si="4"/>
        <v>1</v>
      </c>
      <c r="AP22" s="25" t="s">
        <v>337</v>
      </c>
      <c r="AQ22" s="62" t="s">
        <v>148</v>
      </c>
      <c r="AR22" s="68">
        <v>3</v>
      </c>
      <c r="AS22" s="185">
        <f>SUM(Y22,AD22,AI22,AN22)</f>
        <v>3</v>
      </c>
      <c r="AT22" s="174">
        <f t="shared" ref="AT22:AT33" si="6">IF(AS22/AR22&gt;100%,100%,AS22/AR22)</f>
        <v>1</v>
      </c>
      <c r="AU22" s="115" t="s">
        <v>149</v>
      </c>
    </row>
    <row r="23" spans="1:47" s="55" customFormat="1" ht="155.25" customHeight="1" x14ac:dyDescent="0.25">
      <c r="A23" s="13">
        <v>7</v>
      </c>
      <c r="B23" s="25" t="s">
        <v>62</v>
      </c>
      <c r="C23" s="21">
        <v>60</v>
      </c>
      <c r="D23" s="8">
        <v>6</v>
      </c>
      <c r="E23" s="25" t="s">
        <v>150</v>
      </c>
      <c r="F23" s="9">
        <f t="shared" si="1"/>
        <v>4.7058823529411764E-2</v>
      </c>
      <c r="G23" s="25" t="s">
        <v>64</v>
      </c>
      <c r="H23" s="25" t="s">
        <v>151</v>
      </c>
      <c r="I23" s="25" t="s">
        <v>152</v>
      </c>
      <c r="J23" s="25" t="s">
        <v>153</v>
      </c>
      <c r="K23" s="16" t="s">
        <v>154</v>
      </c>
      <c r="L23" s="25" t="s">
        <v>120</v>
      </c>
      <c r="M23" s="25" t="s">
        <v>155</v>
      </c>
      <c r="N23" s="26" t="s">
        <v>126</v>
      </c>
      <c r="O23" s="22">
        <v>60</v>
      </c>
      <c r="P23" s="26" t="s">
        <v>126</v>
      </c>
      <c r="Q23" s="26" t="s">
        <v>126</v>
      </c>
      <c r="R23" s="23">
        <v>60</v>
      </c>
      <c r="S23" s="13" t="s">
        <v>71</v>
      </c>
      <c r="T23" s="25" t="s">
        <v>156</v>
      </c>
      <c r="U23" s="25" t="s">
        <v>157</v>
      </c>
      <c r="V23" s="25" t="s">
        <v>142</v>
      </c>
      <c r="W23" s="62" t="s">
        <v>158</v>
      </c>
      <c r="X23" s="68" t="str">
        <f t="shared" ref="X23:X34" si="7">N23</f>
        <v>No programada</v>
      </c>
      <c r="Y23" s="176" t="s">
        <v>126</v>
      </c>
      <c r="Z23" s="176" t="s">
        <v>126</v>
      </c>
      <c r="AA23" s="173" t="s">
        <v>144</v>
      </c>
      <c r="AB23" s="170" t="s">
        <v>128</v>
      </c>
      <c r="AC23" s="66">
        <v>60</v>
      </c>
      <c r="AD23" s="65">
        <v>60</v>
      </c>
      <c r="AE23" s="132">
        <f t="shared" si="2"/>
        <v>1</v>
      </c>
      <c r="AF23" s="133" t="s">
        <v>159</v>
      </c>
      <c r="AG23" s="135" t="s">
        <v>160</v>
      </c>
      <c r="AH23" s="186" t="s">
        <v>161</v>
      </c>
      <c r="AI23" s="65" t="s">
        <v>161</v>
      </c>
      <c r="AJ23" s="132" t="s">
        <v>161</v>
      </c>
      <c r="AK23" s="25" t="s">
        <v>161</v>
      </c>
      <c r="AL23" s="25" t="s">
        <v>161</v>
      </c>
      <c r="AM23" s="186" t="s">
        <v>161</v>
      </c>
      <c r="AN23" s="65" t="s">
        <v>161</v>
      </c>
      <c r="AO23" s="132" t="s">
        <v>161</v>
      </c>
      <c r="AP23" s="202" t="s">
        <v>161</v>
      </c>
      <c r="AQ23" s="202" t="s">
        <v>161</v>
      </c>
      <c r="AR23" s="68">
        <v>60</v>
      </c>
      <c r="AS23" s="98">
        <v>60</v>
      </c>
      <c r="AT23" s="174">
        <f t="shared" si="6"/>
        <v>1</v>
      </c>
      <c r="AU23" s="116" t="s">
        <v>162</v>
      </c>
    </row>
    <row r="24" spans="1:47" s="55" customFormat="1" ht="120" x14ac:dyDescent="0.25">
      <c r="A24" s="13">
        <v>7</v>
      </c>
      <c r="B24" s="25" t="s">
        <v>62</v>
      </c>
      <c r="C24" s="21">
        <v>56</v>
      </c>
      <c r="D24" s="8">
        <v>7</v>
      </c>
      <c r="E24" s="25" t="s">
        <v>163</v>
      </c>
      <c r="F24" s="9">
        <f t="shared" si="1"/>
        <v>4.7058823529411764E-2</v>
      </c>
      <c r="G24" s="25" t="s">
        <v>64</v>
      </c>
      <c r="H24" s="25" t="s">
        <v>164</v>
      </c>
      <c r="I24" s="25" t="s">
        <v>165</v>
      </c>
      <c r="J24" s="25" t="s">
        <v>166</v>
      </c>
      <c r="K24" s="16" t="s">
        <v>154</v>
      </c>
      <c r="L24" s="25" t="s">
        <v>120</v>
      </c>
      <c r="M24" s="25" t="s">
        <v>167</v>
      </c>
      <c r="N24" s="26" t="s">
        <v>126</v>
      </c>
      <c r="O24" s="26" t="s">
        <v>126</v>
      </c>
      <c r="P24" s="26" t="s">
        <v>126</v>
      </c>
      <c r="Q24" s="113">
        <v>56</v>
      </c>
      <c r="R24" s="23">
        <v>56</v>
      </c>
      <c r="S24" s="13" t="s">
        <v>71</v>
      </c>
      <c r="T24" s="25" t="s">
        <v>168</v>
      </c>
      <c r="U24" s="25" t="s">
        <v>157</v>
      </c>
      <c r="V24" s="25" t="s">
        <v>142</v>
      </c>
      <c r="W24" s="62" t="s">
        <v>158</v>
      </c>
      <c r="X24" s="68" t="str">
        <f>N24</f>
        <v>No programada</v>
      </c>
      <c r="Y24" s="176" t="s">
        <v>126</v>
      </c>
      <c r="Z24" s="176" t="s">
        <v>126</v>
      </c>
      <c r="AA24" s="173" t="s">
        <v>144</v>
      </c>
      <c r="AB24" s="170" t="s">
        <v>128</v>
      </c>
      <c r="AC24" s="67" t="str">
        <f>O24</f>
        <v>No programada</v>
      </c>
      <c r="AD24" s="77" t="s">
        <v>126</v>
      </c>
      <c r="AE24" s="77" t="s">
        <v>126</v>
      </c>
      <c r="AF24" s="16" t="s">
        <v>145</v>
      </c>
      <c r="AG24" s="138" t="s">
        <v>126</v>
      </c>
      <c r="AH24" s="186" t="str">
        <f t="shared" si="5"/>
        <v>No programada</v>
      </c>
      <c r="AI24" s="65" t="s">
        <v>126</v>
      </c>
      <c r="AJ24" s="132" t="s">
        <v>126</v>
      </c>
      <c r="AK24" s="25" t="s">
        <v>169</v>
      </c>
      <c r="AL24" s="25" t="s">
        <v>170</v>
      </c>
      <c r="AM24" s="127">
        <f t="shared" si="0"/>
        <v>56</v>
      </c>
      <c r="AN24" s="65">
        <v>56</v>
      </c>
      <c r="AO24" s="203">
        <f t="shared" si="4"/>
        <v>1</v>
      </c>
      <c r="AP24" s="25" t="s">
        <v>338</v>
      </c>
      <c r="AQ24" s="62" t="s">
        <v>171</v>
      </c>
      <c r="AR24" s="68">
        <f>R24</f>
        <v>56</v>
      </c>
      <c r="AS24" s="98">
        <v>56</v>
      </c>
      <c r="AT24" s="174">
        <f t="shared" si="6"/>
        <v>1</v>
      </c>
      <c r="AU24" s="116" t="s">
        <v>339</v>
      </c>
    </row>
    <row r="25" spans="1:47" s="55" customFormat="1" ht="310.5" customHeight="1" x14ac:dyDescent="0.25">
      <c r="A25" s="13">
        <v>7</v>
      </c>
      <c r="B25" s="25" t="s">
        <v>62</v>
      </c>
      <c r="C25" s="21">
        <v>26</v>
      </c>
      <c r="D25" s="15">
        <v>8</v>
      </c>
      <c r="E25" s="25" t="s">
        <v>172</v>
      </c>
      <c r="F25" s="9">
        <f t="shared" si="1"/>
        <v>4.7058823529411764E-2</v>
      </c>
      <c r="G25" s="25" t="s">
        <v>173</v>
      </c>
      <c r="H25" s="25" t="s">
        <v>174</v>
      </c>
      <c r="I25" s="25" t="s">
        <v>175</v>
      </c>
      <c r="J25" s="25" t="s">
        <v>176</v>
      </c>
      <c r="K25" s="16" t="s">
        <v>154</v>
      </c>
      <c r="L25" s="25" t="s">
        <v>120</v>
      </c>
      <c r="M25" s="25" t="s">
        <v>174</v>
      </c>
      <c r="N25" s="26" t="s">
        <v>126</v>
      </c>
      <c r="O25" s="26" t="s">
        <v>126</v>
      </c>
      <c r="P25" s="26" t="s">
        <v>126</v>
      </c>
      <c r="Q25" s="26">
        <v>26</v>
      </c>
      <c r="R25" s="23">
        <v>26</v>
      </c>
      <c r="S25" s="13" t="s">
        <v>71</v>
      </c>
      <c r="T25" s="25" t="s">
        <v>168</v>
      </c>
      <c r="U25" s="25" t="s">
        <v>157</v>
      </c>
      <c r="V25" s="25" t="s">
        <v>142</v>
      </c>
      <c r="W25" s="62" t="s">
        <v>158</v>
      </c>
      <c r="X25" s="68" t="str">
        <f>N25</f>
        <v>No programada</v>
      </c>
      <c r="Y25" s="176" t="s">
        <v>126</v>
      </c>
      <c r="Z25" s="176" t="s">
        <v>126</v>
      </c>
      <c r="AA25" s="173" t="s">
        <v>144</v>
      </c>
      <c r="AB25" s="170" t="s">
        <v>128</v>
      </c>
      <c r="AC25" s="67" t="str">
        <f>O25</f>
        <v>No programada</v>
      </c>
      <c r="AD25" s="77" t="s">
        <v>126</v>
      </c>
      <c r="AE25" s="77" t="s">
        <v>126</v>
      </c>
      <c r="AF25" s="16" t="s">
        <v>145</v>
      </c>
      <c r="AG25" s="138" t="s">
        <v>126</v>
      </c>
      <c r="AH25" s="189" t="s">
        <v>126</v>
      </c>
      <c r="AI25" s="65" t="s">
        <v>126</v>
      </c>
      <c r="AJ25" s="132" t="s">
        <v>126</v>
      </c>
      <c r="AK25" s="25" t="s">
        <v>169</v>
      </c>
      <c r="AL25" s="25" t="s">
        <v>170</v>
      </c>
      <c r="AM25" s="127">
        <f t="shared" ref="AM25:AM33" si="8">Q25</f>
        <v>26</v>
      </c>
      <c r="AN25" s="65">
        <v>14</v>
      </c>
      <c r="AO25" s="132">
        <f>IF(AN25/AM25&gt;100%,100%,AN25/AM25)</f>
        <v>0.53846153846153844</v>
      </c>
      <c r="AP25" s="202" t="s">
        <v>340</v>
      </c>
      <c r="AQ25" s="62" t="s">
        <v>171</v>
      </c>
      <c r="AR25" s="68">
        <f>R25</f>
        <v>26</v>
      </c>
      <c r="AS25" s="98">
        <v>14</v>
      </c>
      <c r="AT25" s="174">
        <f t="shared" si="6"/>
        <v>0.53846153846153844</v>
      </c>
      <c r="AU25" s="116" t="s">
        <v>341</v>
      </c>
    </row>
    <row r="26" spans="1:47" s="55" customFormat="1" ht="149.25" customHeight="1" x14ac:dyDescent="0.25">
      <c r="A26" s="13">
        <v>7</v>
      </c>
      <c r="B26" s="25" t="s">
        <v>62</v>
      </c>
      <c r="C26" s="16">
        <v>1</v>
      </c>
      <c r="D26" s="8">
        <v>9</v>
      </c>
      <c r="E26" s="17" t="s">
        <v>177</v>
      </c>
      <c r="F26" s="9">
        <f t="shared" si="1"/>
        <v>4.7058823529411764E-2</v>
      </c>
      <c r="G26" s="25" t="s">
        <v>64</v>
      </c>
      <c r="H26" s="25" t="s">
        <v>178</v>
      </c>
      <c r="I26" s="25" t="s">
        <v>179</v>
      </c>
      <c r="J26" s="25" t="s">
        <v>180</v>
      </c>
      <c r="K26" s="16"/>
      <c r="L26" s="25" t="s">
        <v>120</v>
      </c>
      <c r="M26" s="25" t="s">
        <v>178</v>
      </c>
      <c r="N26" s="114">
        <v>1</v>
      </c>
      <c r="O26" s="114">
        <v>0</v>
      </c>
      <c r="P26" s="19">
        <v>0</v>
      </c>
      <c r="Q26" s="19">
        <v>0</v>
      </c>
      <c r="R26" s="20">
        <v>1</v>
      </c>
      <c r="S26" s="13" t="s">
        <v>71</v>
      </c>
      <c r="T26" s="25" t="s">
        <v>181</v>
      </c>
      <c r="U26" s="25" t="s">
        <v>182</v>
      </c>
      <c r="V26" s="25" t="s">
        <v>142</v>
      </c>
      <c r="W26" s="62" t="s">
        <v>182</v>
      </c>
      <c r="X26" s="67">
        <f t="shared" si="7"/>
        <v>1</v>
      </c>
      <c r="Y26" s="178">
        <v>1</v>
      </c>
      <c r="Z26" s="178">
        <v>1</v>
      </c>
      <c r="AA26" s="173" t="s">
        <v>183</v>
      </c>
      <c r="AB26" s="170" t="s">
        <v>184</v>
      </c>
      <c r="AC26" s="67" t="s">
        <v>185</v>
      </c>
      <c r="AD26" s="77" t="s">
        <v>185</v>
      </c>
      <c r="AE26" s="77" t="s">
        <v>185</v>
      </c>
      <c r="AF26" s="77" t="s">
        <v>185</v>
      </c>
      <c r="AG26" s="138" t="s">
        <v>185</v>
      </c>
      <c r="AH26" s="67" t="s">
        <v>185</v>
      </c>
      <c r="AI26" s="77" t="s">
        <v>185</v>
      </c>
      <c r="AJ26" s="77" t="s">
        <v>185</v>
      </c>
      <c r="AK26" s="25" t="s">
        <v>185</v>
      </c>
      <c r="AL26" s="77" t="s">
        <v>185</v>
      </c>
      <c r="AM26" s="67" t="s">
        <v>185</v>
      </c>
      <c r="AN26" s="77" t="s">
        <v>185</v>
      </c>
      <c r="AO26" s="77" t="s">
        <v>185</v>
      </c>
      <c r="AP26" s="202" t="s">
        <v>185</v>
      </c>
      <c r="AQ26" s="77" t="s">
        <v>185</v>
      </c>
      <c r="AR26" s="67">
        <v>1</v>
      </c>
      <c r="AS26" s="78">
        <f>AVERAGE(Y26,AD26,AI26,AN26)</f>
        <v>1</v>
      </c>
      <c r="AT26" s="174">
        <f t="shared" si="6"/>
        <v>1</v>
      </c>
      <c r="AU26" s="92" t="s">
        <v>186</v>
      </c>
    </row>
    <row r="27" spans="1:47" s="55" customFormat="1" ht="189" customHeight="1" x14ac:dyDescent="0.25">
      <c r="A27" s="13">
        <v>7</v>
      </c>
      <c r="B27" s="25" t="s">
        <v>62</v>
      </c>
      <c r="C27" s="16">
        <v>1</v>
      </c>
      <c r="D27" s="8">
        <v>10</v>
      </c>
      <c r="E27" s="25" t="s">
        <v>187</v>
      </c>
      <c r="F27" s="9">
        <f t="shared" si="1"/>
        <v>4.7058823529411764E-2</v>
      </c>
      <c r="G27" s="25" t="s">
        <v>64</v>
      </c>
      <c r="H27" s="25" t="s">
        <v>188</v>
      </c>
      <c r="I27" s="25" t="s">
        <v>189</v>
      </c>
      <c r="J27" s="25" t="s">
        <v>190</v>
      </c>
      <c r="K27" s="16" t="s">
        <v>191</v>
      </c>
      <c r="L27" s="25" t="s">
        <v>69</v>
      </c>
      <c r="M27" s="25" t="s">
        <v>192</v>
      </c>
      <c r="N27" s="114">
        <v>0.15</v>
      </c>
      <c r="O27" s="114">
        <v>0.4</v>
      </c>
      <c r="P27" s="19">
        <v>0.8</v>
      </c>
      <c r="Q27" s="19">
        <v>1</v>
      </c>
      <c r="R27" s="20">
        <v>1</v>
      </c>
      <c r="S27" s="13" t="s">
        <v>71</v>
      </c>
      <c r="T27" s="25" t="s">
        <v>193</v>
      </c>
      <c r="U27" s="25" t="s">
        <v>194</v>
      </c>
      <c r="V27" s="25" t="s">
        <v>195</v>
      </c>
      <c r="W27" s="62" t="s">
        <v>196</v>
      </c>
      <c r="X27" s="67">
        <f t="shared" si="7"/>
        <v>0.15</v>
      </c>
      <c r="Y27" s="179">
        <v>0.1789</v>
      </c>
      <c r="Z27" s="180">
        <v>1</v>
      </c>
      <c r="AA27" s="181" t="s">
        <v>197</v>
      </c>
      <c r="AB27" s="170" t="s">
        <v>198</v>
      </c>
      <c r="AC27" s="67">
        <f>O27</f>
        <v>0.4</v>
      </c>
      <c r="AD27" s="84">
        <v>0.77229999999999999</v>
      </c>
      <c r="AE27" s="132">
        <f t="shared" si="2"/>
        <v>1</v>
      </c>
      <c r="AF27" s="25" t="s">
        <v>199</v>
      </c>
      <c r="AG27" s="115" t="s">
        <v>200</v>
      </c>
      <c r="AH27" s="186">
        <f t="shared" si="5"/>
        <v>0.8</v>
      </c>
      <c r="AI27" s="190">
        <f>((111*100%)/123)</f>
        <v>0.90243902439024393</v>
      </c>
      <c r="AJ27" s="132">
        <f t="shared" si="3"/>
        <v>1</v>
      </c>
      <c r="AK27" s="25" t="s">
        <v>354</v>
      </c>
      <c r="AL27" s="25" t="s">
        <v>201</v>
      </c>
      <c r="AM27" s="78">
        <f t="shared" si="8"/>
        <v>1</v>
      </c>
      <c r="AN27" s="78">
        <v>1</v>
      </c>
      <c r="AO27" s="132">
        <f t="shared" si="4"/>
        <v>1</v>
      </c>
      <c r="AP27" s="198" t="s">
        <v>342</v>
      </c>
      <c r="AQ27" s="199" t="s">
        <v>203</v>
      </c>
      <c r="AR27" s="67">
        <f>R27</f>
        <v>1</v>
      </c>
      <c r="AS27" s="184">
        <v>1</v>
      </c>
      <c r="AT27" s="174">
        <f t="shared" si="6"/>
        <v>1</v>
      </c>
      <c r="AU27" s="198" t="s">
        <v>202</v>
      </c>
    </row>
    <row r="28" spans="1:47" s="55" customFormat="1" ht="177.75" customHeight="1" x14ac:dyDescent="0.25">
      <c r="A28" s="13">
        <v>7</v>
      </c>
      <c r="B28" s="25" t="s">
        <v>62</v>
      </c>
      <c r="C28" s="24">
        <v>1</v>
      </c>
      <c r="D28" s="15">
        <v>11</v>
      </c>
      <c r="E28" s="25" t="s">
        <v>204</v>
      </c>
      <c r="F28" s="9">
        <f t="shared" si="1"/>
        <v>4.7058823529411764E-2</v>
      </c>
      <c r="G28" s="25" t="s">
        <v>173</v>
      </c>
      <c r="H28" s="25" t="s">
        <v>205</v>
      </c>
      <c r="I28" s="25" t="s">
        <v>205</v>
      </c>
      <c r="J28" s="25" t="s">
        <v>206</v>
      </c>
      <c r="K28" s="16">
        <v>1</v>
      </c>
      <c r="L28" s="25" t="s">
        <v>88</v>
      </c>
      <c r="M28" s="25" t="s">
        <v>207</v>
      </c>
      <c r="N28" s="114">
        <v>1</v>
      </c>
      <c r="O28" s="114">
        <v>1</v>
      </c>
      <c r="P28" s="19">
        <v>1</v>
      </c>
      <c r="Q28" s="19">
        <v>1</v>
      </c>
      <c r="R28" s="20">
        <v>1</v>
      </c>
      <c r="S28" s="13" t="s">
        <v>71</v>
      </c>
      <c r="T28" s="25" t="s">
        <v>208</v>
      </c>
      <c r="U28" s="25" t="s">
        <v>209</v>
      </c>
      <c r="V28" s="25" t="s">
        <v>195</v>
      </c>
      <c r="W28" s="62" t="s">
        <v>209</v>
      </c>
      <c r="X28" s="67">
        <f t="shared" si="7"/>
        <v>1</v>
      </c>
      <c r="Y28" s="178">
        <v>1</v>
      </c>
      <c r="Z28" s="180">
        <v>1</v>
      </c>
      <c r="AA28" s="173" t="s">
        <v>210</v>
      </c>
      <c r="AB28" s="170" t="s">
        <v>86</v>
      </c>
      <c r="AC28" s="67">
        <f>O28</f>
        <v>1</v>
      </c>
      <c r="AD28" s="77">
        <v>1</v>
      </c>
      <c r="AE28" s="132">
        <f t="shared" si="2"/>
        <v>1</v>
      </c>
      <c r="AF28" s="181" t="s">
        <v>211</v>
      </c>
      <c r="AG28" s="115" t="s">
        <v>212</v>
      </c>
      <c r="AH28" s="186">
        <f t="shared" si="5"/>
        <v>1</v>
      </c>
      <c r="AI28" s="77">
        <v>1</v>
      </c>
      <c r="AJ28" s="132">
        <f t="shared" si="3"/>
        <v>1</v>
      </c>
      <c r="AK28" s="25" t="s">
        <v>213</v>
      </c>
      <c r="AL28" s="25" t="s">
        <v>214</v>
      </c>
      <c r="AM28" s="78">
        <f t="shared" si="8"/>
        <v>1</v>
      </c>
      <c r="AN28" s="78">
        <v>1</v>
      </c>
      <c r="AO28" s="132">
        <f t="shared" si="4"/>
        <v>1</v>
      </c>
      <c r="AP28" s="198" t="s">
        <v>215</v>
      </c>
      <c r="AQ28" s="198" t="s">
        <v>216</v>
      </c>
      <c r="AR28" s="196">
        <v>1</v>
      </c>
      <c r="AS28" s="78">
        <v>1</v>
      </c>
      <c r="AT28" s="174">
        <f t="shared" si="6"/>
        <v>1</v>
      </c>
      <c r="AU28" s="198" t="s">
        <v>215</v>
      </c>
    </row>
    <row r="29" spans="1:47" s="55" customFormat="1" ht="225" customHeight="1" x14ac:dyDescent="0.25">
      <c r="A29" s="13">
        <v>7</v>
      </c>
      <c r="B29" s="25" t="s">
        <v>62</v>
      </c>
      <c r="C29" s="24">
        <v>1</v>
      </c>
      <c r="D29" s="8">
        <v>12</v>
      </c>
      <c r="E29" s="25" t="s">
        <v>217</v>
      </c>
      <c r="F29" s="9">
        <f t="shared" si="1"/>
        <v>4.7058823529411764E-2</v>
      </c>
      <c r="G29" s="25" t="s">
        <v>64</v>
      </c>
      <c r="H29" s="25" t="s">
        <v>218</v>
      </c>
      <c r="I29" s="25" t="s">
        <v>219</v>
      </c>
      <c r="J29" s="25" t="s">
        <v>220</v>
      </c>
      <c r="K29" s="24">
        <v>1</v>
      </c>
      <c r="L29" s="25" t="s">
        <v>88</v>
      </c>
      <c r="M29" s="25" t="s">
        <v>221</v>
      </c>
      <c r="N29" s="114">
        <v>1</v>
      </c>
      <c r="O29" s="114">
        <v>1</v>
      </c>
      <c r="P29" s="19">
        <v>1</v>
      </c>
      <c r="Q29" s="19">
        <v>1</v>
      </c>
      <c r="R29" s="20">
        <v>1</v>
      </c>
      <c r="S29" s="13" t="s">
        <v>71</v>
      </c>
      <c r="T29" s="25" t="s">
        <v>208</v>
      </c>
      <c r="U29" s="25" t="s">
        <v>222</v>
      </c>
      <c r="V29" s="25" t="s">
        <v>195</v>
      </c>
      <c r="W29" s="62" t="s">
        <v>209</v>
      </c>
      <c r="X29" s="67">
        <f t="shared" si="7"/>
        <v>1</v>
      </c>
      <c r="Y29" s="178">
        <v>1</v>
      </c>
      <c r="Z29" s="178">
        <v>1</v>
      </c>
      <c r="AA29" s="181" t="s">
        <v>223</v>
      </c>
      <c r="AB29" s="170" t="s">
        <v>224</v>
      </c>
      <c r="AC29" s="67">
        <f>O29</f>
        <v>1</v>
      </c>
      <c r="AD29" s="77">
        <v>1</v>
      </c>
      <c r="AE29" s="132">
        <f t="shared" si="2"/>
        <v>1</v>
      </c>
      <c r="AF29" s="25" t="s">
        <v>225</v>
      </c>
      <c r="AG29" s="115" t="s">
        <v>226</v>
      </c>
      <c r="AH29" s="186">
        <f t="shared" si="5"/>
        <v>1</v>
      </c>
      <c r="AI29" s="77">
        <v>1</v>
      </c>
      <c r="AJ29" s="132">
        <f t="shared" si="3"/>
        <v>1</v>
      </c>
      <c r="AK29" s="25" t="s">
        <v>227</v>
      </c>
      <c r="AL29" s="25" t="s">
        <v>228</v>
      </c>
      <c r="AM29" s="78">
        <f t="shared" si="8"/>
        <v>1</v>
      </c>
      <c r="AN29" s="78">
        <v>1</v>
      </c>
      <c r="AO29" s="132">
        <f t="shared" si="4"/>
        <v>1</v>
      </c>
      <c r="AP29" s="198" t="s">
        <v>229</v>
      </c>
      <c r="AQ29" s="199" t="s">
        <v>230</v>
      </c>
      <c r="AR29" s="196">
        <v>1</v>
      </c>
      <c r="AS29" s="78">
        <v>1</v>
      </c>
      <c r="AT29" s="174">
        <f t="shared" si="6"/>
        <v>1</v>
      </c>
      <c r="AU29" s="198" t="s">
        <v>229</v>
      </c>
    </row>
    <row r="30" spans="1:47" s="55" customFormat="1" ht="135" x14ac:dyDescent="0.25">
      <c r="A30" s="13">
        <v>7</v>
      </c>
      <c r="B30" s="25" t="s">
        <v>62</v>
      </c>
      <c r="C30" s="25">
        <v>1</v>
      </c>
      <c r="D30" s="8">
        <v>13</v>
      </c>
      <c r="E30" s="25" t="s">
        <v>231</v>
      </c>
      <c r="F30" s="9">
        <f t="shared" si="1"/>
        <v>4.7058823529411764E-2</v>
      </c>
      <c r="G30" s="25" t="s">
        <v>173</v>
      </c>
      <c r="H30" s="25" t="s">
        <v>232</v>
      </c>
      <c r="I30" s="25" t="s">
        <v>233</v>
      </c>
      <c r="J30" s="25" t="s">
        <v>234</v>
      </c>
      <c r="K30" s="25">
        <v>0</v>
      </c>
      <c r="L30" s="25" t="s">
        <v>120</v>
      </c>
      <c r="M30" s="25" t="s">
        <v>235</v>
      </c>
      <c r="N30" s="26" t="s">
        <v>126</v>
      </c>
      <c r="O30" s="26" t="s">
        <v>126</v>
      </c>
      <c r="P30" s="26" t="s">
        <v>126</v>
      </c>
      <c r="Q30" s="22">
        <v>1</v>
      </c>
      <c r="R30" s="23">
        <f>C30</f>
        <v>1</v>
      </c>
      <c r="S30" s="13" t="s">
        <v>71</v>
      </c>
      <c r="T30" s="17" t="s">
        <v>236</v>
      </c>
      <c r="U30" s="17" t="s">
        <v>237</v>
      </c>
      <c r="V30" s="25" t="s">
        <v>142</v>
      </c>
      <c r="W30" s="63" t="s">
        <v>237</v>
      </c>
      <c r="X30" s="68" t="str">
        <f t="shared" si="7"/>
        <v>No programada</v>
      </c>
      <c r="Y30" s="176">
        <v>0</v>
      </c>
      <c r="Z30" s="176" t="s">
        <v>126</v>
      </c>
      <c r="AA30" s="173" t="s">
        <v>144</v>
      </c>
      <c r="AB30" s="170" t="s">
        <v>128</v>
      </c>
      <c r="AC30" s="67" t="str">
        <f>O30</f>
        <v>No programada</v>
      </c>
      <c r="AD30" s="77" t="s">
        <v>126</v>
      </c>
      <c r="AE30" s="77" t="s">
        <v>126</v>
      </c>
      <c r="AF30" s="16" t="s">
        <v>145</v>
      </c>
      <c r="AG30" s="138" t="s">
        <v>126</v>
      </c>
      <c r="AH30" s="186" t="str">
        <f t="shared" si="5"/>
        <v>No programada</v>
      </c>
      <c r="AI30" s="65" t="s">
        <v>126</v>
      </c>
      <c r="AJ30" s="132" t="s">
        <v>126</v>
      </c>
      <c r="AK30" s="25" t="s">
        <v>169</v>
      </c>
      <c r="AL30" s="25" t="s">
        <v>238</v>
      </c>
      <c r="AM30" s="127">
        <f t="shared" si="8"/>
        <v>1</v>
      </c>
      <c r="AN30" s="65">
        <v>0.5</v>
      </c>
      <c r="AO30" s="132">
        <f t="shared" si="4"/>
        <v>0.5</v>
      </c>
      <c r="AP30" s="25" t="s">
        <v>352</v>
      </c>
      <c r="AQ30" s="62" t="s">
        <v>353</v>
      </c>
      <c r="AR30" s="197">
        <f>R30</f>
        <v>1</v>
      </c>
      <c r="AS30" s="65">
        <f t="shared" ref="AS30" si="9">SUM(Y30,AD30,AI30,AN30)</f>
        <v>0.5</v>
      </c>
      <c r="AT30" s="174">
        <f t="shared" si="6"/>
        <v>0.5</v>
      </c>
      <c r="AU30" s="116" t="s">
        <v>351</v>
      </c>
    </row>
    <row r="31" spans="1:47" s="55" customFormat="1" ht="300" customHeight="1" x14ac:dyDescent="0.25">
      <c r="A31" s="13">
        <v>7</v>
      </c>
      <c r="B31" s="25" t="s">
        <v>62</v>
      </c>
      <c r="C31" s="25">
        <v>3</v>
      </c>
      <c r="D31" s="8">
        <v>14</v>
      </c>
      <c r="E31" s="25" t="s">
        <v>239</v>
      </c>
      <c r="F31" s="9">
        <f t="shared" si="1"/>
        <v>4.7058823529411764E-2</v>
      </c>
      <c r="G31" s="25" t="s">
        <v>64</v>
      </c>
      <c r="H31" s="25" t="s">
        <v>240</v>
      </c>
      <c r="I31" s="25" t="s">
        <v>241</v>
      </c>
      <c r="J31" s="25" t="s">
        <v>242</v>
      </c>
      <c r="K31" s="25">
        <v>2</v>
      </c>
      <c r="L31" s="25" t="s">
        <v>120</v>
      </c>
      <c r="M31" s="25" t="s">
        <v>240</v>
      </c>
      <c r="N31" s="26" t="s">
        <v>126</v>
      </c>
      <c r="O31" s="26">
        <v>1</v>
      </c>
      <c r="P31" s="26">
        <v>1</v>
      </c>
      <c r="Q31" s="26">
        <v>1</v>
      </c>
      <c r="R31" s="27">
        <v>3</v>
      </c>
      <c r="S31" s="13" t="s">
        <v>71</v>
      </c>
      <c r="T31" s="25" t="s">
        <v>243</v>
      </c>
      <c r="U31" s="25" t="s">
        <v>244</v>
      </c>
      <c r="V31" s="25" t="s">
        <v>245</v>
      </c>
      <c r="W31" s="63" t="s">
        <v>246</v>
      </c>
      <c r="X31" s="69" t="s">
        <v>126</v>
      </c>
      <c r="Y31" s="176">
        <v>0</v>
      </c>
      <c r="Z31" s="176" t="s">
        <v>126</v>
      </c>
      <c r="AA31" s="173" t="s">
        <v>144</v>
      </c>
      <c r="AB31" s="170" t="s">
        <v>128</v>
      </c>
      <c r="AC31" s="68">
        <v>1</v>
      </c>
      <c r="AD31" s="65">
        <v>1</v>
      </c>
      <c r="AE31" s="132">
        <f t="shared" si="2"/>
        <v>1</v>
      </c>
      <c r="AF31" s="25" t="s">
        <v>247</v>
      </c>
      <c r="AG31" s="115" t="s">
        <v>248</v>
      </c>
      <c r="AH31" s="189">
        <f t="shared" si="5"/>
        <v>1</v>
      </c>
      <c r="AI31" s="65">
        <v>1</v>
      </c>
      <c r="AJ31" s="132">
        <f t="shared" si="3"/>
        <v>1</v>
      </c>
      <c r="AK31" s="25" t="s">
        <v>249</v>
      </c>
      <c r="AL31" s="25" t="s">
        <v>250</v>
      </c>
      <c r="AM31" s="127">
        <f t="shared" si="8"/>
        <v>1</v>
      </c>
      <c r="AN31" s="65">
        <v>1</v>
      </c>
      <c r="AO31" s="132">
        <f t="shared" si="4"/>
        <v>1</v>
      </c>
      <c r="AP31" s="198" t="s">
        <v>343</v>
      </c>
      <c r="AQ31" s="200" t="s">
        <v>251</v>
      </c>
      <c r="AR31" s="197">
        <f>R31</f>
        <v>3</v>
      </c>
      <c r="AS31" s="65">
        <v>3</v>
      </c>
      <c r="AT31" s="174">
        <f t="shared" si="6"/>
        <v>1</v>
      </c>
      <c r="AU31" s="115" t="s">
        <v>343</v>
      </c>
    </row>
    <row r="32" spans="1:47" s="55" customFormat="1" ht="409.5" x14ac:dyDescent="0.25">
      <c r="A32" s="13">
        <v>7</v>
      </c>
      <c r="B32" s="25" t="s">
        <v>62</v>
      </c>
      <c r="C32" s="21">
        <v>4</v>
      </c>
      <c r="D32" s="15">
        <v>15</v>
      </c>
      <c r="E32" s="25" t="s">
        <v>252</v>
      </c>
      <c r="F32" s="9">
        <f t="shared" si="1"/>
        <v>4.7058823529411764E-2</v>
      </c>
      <c r="G32" s="25" t="s">
        <v>64</v>
      </c>
      <c r="H32" s="25" t="s">
        <v>253</v>
      </c>
      <c r="I32" s="25" t="s">
        <v>254</v>
      </c>
      <c r="J32" s="25" t="s">
        <v>255</v>
      </c>
      <c r="K32" s="25">
        <v>2</v>
      </c>
      <c r="L32" s="25" t="s">
        <v>120</v>
      </c>
      <c r="M32" s="25" t="s">
        <v>256</v>
      </c>
      <c r="N32" s="26">
        <v>1</v>
      </c>
      <c r="O32" s="26">
        <v>1</v>
      </c>
      <c r="P32" s="26">
        <v>1</v>
      </c>
      <c r="Q32" s="26">
        <v>1</v>
      </c>
      <c r="R32" s="27">
        <f>C32</f>
        <v>4</v>
      </c>
      <c r="S32" s="13" t="s">
        <v>71</v>
      </c>
      <c r="T32" s="25" t="s">
        <v>256</v>
      </c>
      <c r="U32" s="25" t="s">
        <v>257</v>
      </c>
      <c r="V32" s="25" t="s">
        <v>245</v>
      </c>
      <c r="W32" s="62" t="s">
        <v>258</v>
      </c>
      <c r="X32" s="69">
        <v>1</v>
      </c>
      <c r="Y32" s="176">
        <v>1</v>
      </c>
      <c r="Z32" s="178">
        <f>((Y32*100%)/X32)</f>
        <v>1</v>
      </c>
      <c r="AA32" s="181" t="s">
        <v>259</v>
      </c>
      <c r="AB32" s="182" t="s">
        <v>260</v>
      </c>
      <c r="AC32" s="68">
        <v>1</v>
      </c>
      <c r="AD32" s="176">
        <v>1</v>
      </c>
      <c r="AE32" s="132">
        <f t="shared" si="2"/>
        <v>1</v>
      </c>
      <c r="AF32" s="181" t="s">
        <v>261</v>
      </c>
      <c r="AG32" s="115" t="s">
        <v>262</v>
      </c>
      <c r="AH32" s="189">
        <f t="shared" si="5"/>
        <v>1</v>
      </c>
      <c r="AI32" s="65">
        <v>1</v>
      </c>
      <c r="AJ32" s="132">
        <f t="shared" si="3"/>
        <v>1</v>
      </c>
      <c r="AK32" s="25" t="s">
        <v>263</v>
      </c>
      <c r="AL32" s="25" t="s">
        <v>264</v>
      </c>
      <c r="AM32" s="127">
        <f t="shared" si="8"/>
        <v>1</v>
      </c>
      <c r="AN32" s="65">
        <v>1</v>
      </c>
      <c r="AO32" s="132">
        <f t="shared" si="4"/>
        <v>1</v>
      </c>
      <c r="AP32" s="198" t="s">
        <v>344</v>
      </c>
      <c r="AQ32" s="200" t="s">
        <v>265</v>
      </c>
      <c r="AR32" s="197">
        <f>R32</f>
        <v>4</v>
      </c>
      <c r="AS32" s="65">
        <v>4</v>
      </c>
      <c r="AT32" s="174">
        <f t="shared" si="6"/>
        <v>1</v>
      </c>
      <c r="AU32" s="198" t="s">
        <v>344</v>
      </c>
    </row>
    <row r="33" spans="1:47" s="55" customFormat="1" ht="132" customHeight="1" x14ac:dyDescent="0.25">
      <c r="A33" s="13">
        <v>7</v>
      </c>
      <c r="B33" s="25" t="s">
        <v>62</v>
      </c>
      <c r="C33" s="24">
        <v>1</v>
      </c>
      <c r="D33" s="8">
        <v>16</v>
      </c>
      <c r="E33" s="25" t="s">
        <v>266</v>
      </c>
      <c r="F33" s="9">
        <f t="shared" si="1"/>
        <v>4.7058823529411764E-2</v>
      </c>
      <c r="G33" s="25" t="s">
        <v>64</v>
      </c>
      <c r="H33" s="25" t="s">
        <v>267</v>
      </c>
      <c r="I33" s="25" t="s">
        <v>268</v>
      </c>
      <c r="J33" s="25" t="s">
        <v>267</v>
      </c>
      <c r="K33" s="25">
        <v>0</v>
      </c>
      <c r="L33" s="25" t="s">
        <v>88</v>
      </c>
      <c r="M33" s="25" t="s">
        <v>269</v>
      </c>
      <c r="N33" s="28">
        <v>1</v>
      </c>
      <c r="O33" s="28">
        <v>1</v>
      </c>
      <c r="P33" s="28">
        <v>1</v>
      </c>
      <c r="Q33" s="28">
        <v>1</v>
      </c>
      <c r="R33" s="29">
        <f>C33</f>
        <v>1</v>
      </c>
      <c r="S33" s="13" t="s">
        <v>71</v>
      </c>
      <c r="T33" s="25" t="s">
        <v>270</v>
      </c>
      <c r="U33" s="25" t="s">
        <v>271</v>
      </c>
      <c r="V33" s="25" t="s">
        <v>195</v>
      </c>
      <c r="W33" s="62" t="s">
        <v>271</v>
      </c>
      <c r="X33" s="70">
        <f t="shared" si="7"/>
        <v>1</v>
      </c>
      <c r="Y33" s="178">
        <v>1</v>
      </c>
      <c r="Z33" s="178">
        <v>1</v>
      </c>
      <c r="AA33" s="173" t="s">
        <v>272</v>
      </c>
      <c r="AB33" s="183" t="s">
        <v>273</v>
      </c>
      <c r="AC33" s="67">
        <f>O33</f>
        <v>1</v>
      </c>
      <c r="AD33" s="77">
        <v>1</v>
      </c>
      <c r="AE33" s="132">
        <f t="shared" si="2"/>
        <v>1</v>
      </c>
      <c r="AF33" s="25" t="s">
        <v>274</v>
      </c>
      <c r="AG33" s="115" t="s">
        <v>273</v>
      </c>
      <c r="AH33" s="186">
        <f t="shared" si="5"/>
        <v>1</v>
      </c>
      <c r="AI33" s="77">
        <v>1</v>
      </c>
      <c r="AJ33" s="132">
        <f t="shared" si="3"/>
        <v>1</v>
      </c>
      <c r="AK33" s="25" t="s">
        <v>275</v>
      </c>
      <c r="AL33" s="25" t="s">
        <v>276</v>
      </c>
      <c r="AM33" s="78">
        <f t="shared" si="8"/>
        <v>1</v>
      </c>
      <c r="AN33" s="77">
        <v>1</v>
      </c>
      <c r="AO33" s="132">
        <f t="shared" si="4"/>
        <v>1</v>
      </c>
      <c r="AP33" s="198" t="s">
        <v>277</v>
      </c>
      <c r="AQ33" s="199" t="s">
        <v>278</v>
      </c>
      <c r="AR33" s="70">
        <v>1</v>
      </c>
      <c r="AS33" s="78">
        <v>1</v>
      </c>
      <c r="AT33" s="174">
        <f t="shared" si="6"/>
        <v>1</v>
      </c>
      <c r="AU33" s="198" t="s">
        <v>277</v>
      </c>
    </row>
    <row r="34" spans="1:47" s="55" customFormat="1" ht="105" x14ac:dyDescent="0.25">
      <c r="A34" s="13">
        <v>7</v>
      </c>
      <c r="B34" s="25" t="s">
        <v>62</v>
      </c>
      <c r="C34" s="25">
        <v>1</v>
      </c>
      <c r="D34" s="8">
        <v>17</v>
      </c>
      <c r="E34" s="25" t="s">
        <v>279</v>
      </c>
      <c r="F34" s="9">
        <f t="shared" si="1"/>
        <v>4.7058823529411764E-2</v>
      </c>
      <c r="G34" s="25" t="s">
        <v>173</v>
      </c>
      <c r="H34" s="25" t="s">
        <v>280</v>
      </c>
      <c r="I34" s="25" t="s">
        <v>281</v>
      </c>
      <c r="J34" s="25" t="s">
        <v>282</v>
      </c>
      <c r="K34" s="25">
        <v>0</v>
      </c>
      <c r="L34" s="25" t="s">
        <v>120</v>
      </c>
      <c r="M34" s="25" t="s">
        <v>283</v>
      </c>
      <c r="N34" s="26" t="s">
        <v>126</v>
      </c>
      <c r="O34" s="26" t="s">
        <v>126</v>
      </c>
      <c r="P34" s="97" t="s">
        <v>284</v>
      </c>
      <c r="Q34" s="26" t="s">
        <v>284</v>
      </c>
      <c r="R34" s="27" t="s">
        <v>284</v>
      </c>
      <c r="S34" s="13" t="s">
        <v>71</v>
      </c>
      <c r="T34" s="25" t="s">
        <v>285</v>
      </c>
      <c r="U34" s="25" t="s">
        <v>286</v>
      </c>
      <c r="V34" s="25" t="s">
        <v>245</v>
      </c>
      <c r="W34" s="62" t="s">
        <v>286</v>
      </c>
      <c r="X34" s="71" t="str">
        <f t="shared" si="7"/>
        <v>No programada</v>
      </c>
      <c r="Y34" s="176" t="s">
        <v>126</v>
      </c>
      <c r="Z34" s="176" t="s">
        <v>126</v>
      </c>
      <c r="AA34" s="173" t="s">
        <v>127</v>
      </c>
      <c r="AB34" s="170" t="s">
        <v>128</v>
      </c>
      <c r="AC34" s="136" t="str">
        <f>O34</f>
        <v>No programada</v>
      </c>
      <c r="AD34" s="16" t="s">
        <v>126</v>
      </c>
      <c r="AE34" s="16" t="s">
        <v>126</v>
      </c>
      <c r="AF34" s="16" t="s">
        <v>145</v>
      </c>
      <c r="AG34" s="137" t="s">
        <v>126</v>
      </c>
      <c r="AH34" s="191" t="str">
        <f>P34</f>
        <v>META ELIMINADA</v>
      </c>
      <c r="AI34" s="65" t="s">
        <v>284</v>
      </c>
      <c r="AJ34" s="65" t="s">
        <v>284</v>
      </c>
      <c r="AK34" s="25" t="s">
        <v>284</v>
      </c>
      <c r="AL34" s="25" t="s">
        <v>284</v>
      </c>
      <c r="AM34" s="65" t="s">
        <v>284</v>
      </c>
      <c r="AN34" s="65" t="s">
        <v>284</v>
      </c>
      <c r="AO34" s="65" t="s">
        <v>284</v>
      </c>
      <c r="AP34" s="25" t="s">
        <v>284</v>
      </c>
      <c r="AQ34" s="62" t="s">
        <v>284</v>
      </c>
      <c r="AR34" s="13" t="s">
        <v>284</v>
      </c>
      <c r="AS34" s="25" t="s">
        <v>284</v>
      </c>
      <c r="AT34" s="25" t="s">
        <v>284</v>
      </c>
      <c r="AU34" s="115" t="s">
        <v>284</v>
      </c>
    </row>
    <row r="35" spans="1:47" s="56" customFormat="1" ht="16.5" thickBot="1" x14ac:dyDescent="0.3">
      <c r="A35" s="30"/>
      <c r="B35" s="31"/>
      <c r="C35" s="31"/>
      <c r="D35" s="31"/>
      <c r="E35" s="32" t="s">
        <v>287</v>
      </c>
      <c r="F35" s="33">
        <f>SUM(F18:F34)</f>
        <v>0.80000000000000027</v>
      </c>
      <c r="G35" s="31"/>
      <c r="H35" s="31"/>
      <c r="I35" s="31"/>
      <c r="J35" s="31"/>
      <c r="K35" s="31"/>
      <c r="L35" s="31"/>
      <c r="M35" s="31"/>
      <c r="N35" s="34"/>
      <c r="O35" s="34"/>
      <c r="P35" s="34"/>
      <c r="Q35" s="34"/>
      <c r="R35" s="35"/>
      <c r="S35" s="30"/>
      <c r="T35" s="31"/>
      <c r="U35" s="31"/>
      <c r="V35" s="31"/>
      <c r="W35" s="64"/>
      <c r="X35" s="140"/>
      <c r="Y35" s="141"/>
      <c r="Z35" s="142">
        <f>AVERAGE(Z18:Z34)*80%</f>
        <v>0.79601096983295938</v>
      </c>
      <c r="AA35" s="143"/>
      <c r="AB35" s="144"/>
      <c r="AC35" s="140"/>
      <c r="AD35" s="141"/>
      <c r="AE35" s="142">
        <f>AVERAGE(AE18:AE34)*80%</f>
        <v>0.79246690279417553</v>
      </c>
      <c r="AF35" s="145"/>
      <c r="AG35" s="146"/>
      <c r="AH35" s="147"/>
      <c r="AI35" s="141"/>
      <c r="AJ35" s="142">
        <f>AVERAGE(AJ18:AJ34)*80%</f>
        <v>0.77685950413223148</v>
      </c>
      <c r="AK35" s="145"/>
      <c r="AL35" s="145"/>
      <c r="AM35" s="141"/>
      <c r="AN35" s="141"/>
      <c r="AO35" s="142">
        <f>AVERAGE(AO18:AO34)*80%</f>
        <v>0.7450492307692308</v>
      </c>
      <c r="AP35" s="145"/>
      <c r="AQ35" s="144"/>
      <c r="AR35" s="140"/>
      <c r="AS35" s="141"/>
      <c r="AT35" s="142">
        <f>AVERAGE(AT18:AT34)*80%</f>
        <v>0.75191807692307699</v>
      </c>
      <c r="AU35" s="148"/>
    </row>
    <row r="36" spans="1:47" s="58" customFormat="1" ht="174" customHeight="1" x14ac:dyDescent="0.25">
      <c r="A36" s="36">
        <v>7</v>
      </c>
      <c r="B36" s="36" t="s">
        <v>62</v>
      </c>
      <c r="C36" s="37">
        <v>0.8</v>
      </c>
      <c r="D36" s="36" t="s">
        <v>288</v>
      </c>
      <c r="E36" s="36" t="s">
        <v>289</v>
      </c>
      <c r="F36" s="38">
        <f>+(0.333333333333333)*20%</f>
        <v>6.6666666666666596E-2</v>
      </c>
      <c r="G36" s="36" t="s">
        <v>290</v>
      </c>
      <c r="H36" s="36" t="s">
        <v>291</v>
      </c>
      <c r="I36" s="36" t="s">
        <v>292</v>
      </c>
      <c r="J36" s="36" t="s">
        <v>293</v>
      </c>
      <c r="K36" s="36"/>
      <c r="L36" s="36" t="s">
        <v>88</v>
      </c>
      <c r="M36" s="39" t="s">
        <v>294</v>
      </c>
      <c r="N36" s="40" t="s">
        <v>126</v>
      </c>
      <c r="O36" s="40">
        <v>0.8</v>
      </c>
      <c r="P36" s="40" t="s">
        <v>126</v>
      </c>
      <c r="Q36" s="40">
        <v>0.8</v>
      </c>
      <c r="R36" s="104">
        <v>0.8</v>
      </c>
      <c r="S36" s="108" t="s">
        <v>295</v>
      </c>
      <c r="T36" s="57" t="s">
        <v>296</v>
      </c>
      <c r="U36" s="57" t="s">
        <v>296</v>
      </c>
      <c r="V36" s="57" t="s">
        <v>297</v>
      </c>
      <c r="W36" s="128" t="s">
        <v>298</v>
      </c>
      <c r="X36" s="72" t="str">
        <f>N36</f>
        <v>No programada</v>
      </c>
      <c r="Y36" s="73" t="s">
        <v>126</v>
      </c>
      <c r="Z36" s="73" t="s">
        <v>126</v>
      </c>
      <c r="AA36" s="87" t="s">
        <v>299</v>
      </c>
      <c r="AB36" s="128" t="s">
        <v>126</v>
      </c>
      <c r="AC36" s="72">
        <f>O36</f>
        <v>0.8</v>
      </c>
      <c r="AD36" s="149">
        <v>0.36399999999999999</v>
      </c>
      <c r="AE36" s="149">
        <f>AD36/AC36</f>
        <v>0.45499999999999996</v>
      </c>
      <c r="AF36" s="57" t="s">
        <v>300</v>
      </c>
      <c r="AG36" s="128" t="s">
        <v>301</v>
      </c>
      <c r="AH36" s="194" t="str">
        <f>P36</f>
        <v>No programada</v>
      </c>
      <c r="AI36" s="73" t="s">
        <v>126</v>
      </c>
      <c r="AJ36" s="73" t="s">
        <v>126</v>
      </c>
      <c r="AK36" s="57" t="s">
        <v>169</v>
      </c>
      <c r="AL36" s="57" t="s">
        <v>238</v>
      </c>
      <c r="AM36" s="99">
        <f t="shared" ref="AM36:AM38" si="10">Q36</f>
        <v>0.8</v>
      </c>
      <c r="AN36" s="99">
        <v>0.7</v>
      </c>
      <c r="AO36" s="99">
        <f>AN36/AM36</f>
        <v>0.87499999999999989</v>
      </c>
      <c r="AP36" s="57" t="s">
        <v>345</v>
      </c>
      <c r="AQ36" s="128" t="s">
        <v>301</v>
      </c>
      <c r="AR36" s="194">
        <f>R36</f>
        <v>0.8</v>
      </c>
      <c r="AS36" s="99">
        <f>(AD36+AN36)/2</f>
        <v>0.53200000000000003</v>
      </c>
      <c r="AT36" s="149">
        <f>AS36/AR36</f>
        <v>0.66500000000000004</v>
      </c>
      <c r="AU36" s="93" t="s">
        <v>345</v>
      </c>
    </row>
    <row r="37" spans="1:47" s="58" customFormat="1" ht="139.5" customHeight="1" x14ac:dyDescent="0.25">
      <c r="A37" s="41">
        <v>7</v>
      </c>
      <c r="B37" s="41" t="s">
        <v>62</v>
      </c>
      <c r="C37" s="42">
        <v>1</v>
      </c>
      <c r="D37" s="41" t="s">
        <v>302</v>
      </c>
      <c r="E37" s="41" t="s">
        <v>303</v>
      </c>
      <c r="F37" s="43">
        <f>+(0.333333333333333)*20%</f>
        <v>6.6666666666666596E-2</v>
      </c>
      <c r="G37" s="41" t="s">
        <v>290</v>
      </c>
      <c r="H37" s="41" t="s">
        <v>304</v>
      </c>
      <c r="I37" s="41" t="s">
        <v>305</v>
      </c>
      <c r="J37" s="41" t="s">
        <v>306</v>
      </c>
      <c r="K37" s="41"/>
      <c r="L37" s="41" t="s">
        <v>307</v>
      </c>
      <c r="M37" s="44" t="s">
        <v>308</v>
      </c>
      <c r="N37" s="45">
        <v>0.01</v>
      </c>
      <c r="O37" s="45">
        <v>0.3</v>
      </c>
      <c r="P37" s="45">
        <v>0.5</v>
      </c>
      <c r="Q37" s="45">
        <v>0.19</v>
      </c>
      <c r="R37" s="105">
        <f>SUM(N37:Q37)</f>
        <v>1</v>
      </c>
      <c r="S37" s="109" t="s">
        <v>295</v>
      </c>
      <c r="T37" s="41" t="s">
        <v>309</v>
      </c>
      <c r="U37" s="41" t="s">
        <v>309</v>
      </c>
      <c r="V37" s="36" t="s">
        <v>297</v>
      </c>
      <c r="W37" s="129" t="s">
        <v>310</v>
      </c>
      <c r="X37" s="74">
        <f>N37</f>
        <v>0.01</v>
      </c>
      <c r="Y37" s="103">
        <v>0.115</v>
      </c>
      <c r="Z37" s="100">
        <v>1</v>
      </c>
      <c r="AA37" s="88" t="s">
        <v>311</v>
      </c>
      <c r="AB37" s="129" t="s">
        <v>312</v>
      </c>
      <c r="AC37" s="74">
        <f>O37</f>
        <v>0.3</v>
      </c>
      <c r="AD37" s="100">
        <v>0.12</v>
      </c>
      <c r="AE37" s="154">
        <f>AD37/AC37</f>
        <v>0.4</v>
      </c>
      <c r="AF37" s="41" t="s">
        <v>313</v>
      </c>
      <c r="AG37" s="129" t="s">
        <v>314</v>
      </c>
      <c r="AH37" s="195">
        <f>P37</f>
        <v>0.5</v>
      </c>
      <c r="AI37" s="100">
        <v>0.5</v>
      </c>
      <c r="AJ37" s="100">
        <v>1</v>
      </c>
      <c r="AK37" s="41" t="s">
        <v>315</v>
      </c>
      <c r="AL37" s="41" t="s">
        <v>316</v>
      </c>
      <c r="AM37" s="100">
        <f t="shared" si="10"/>
        <v>0.19</v>
      </c>
      <c r="AN37" s="103">
        <v>0.437</v>
      </c>
      <c r="AO37" s="100">
        <v>1</v>
      </c>
      <c r="AP37" s="41" t="s">
        <v>346</v>
      </c>
      <c r="AQ37" s="129" t="s">
        <v>347</v>
      </c>
      <c r="AR37" s="195">
        <f>R37</f>
        <v>1</v>
      </c>
      <c r="AS37" s="103">
        <v>1</v>
      </c>
      <c r="AT37" s="154">
        <f>AS37/AR37</f>
        <v>1</v>
      </c>
      <c r="AU37" s="94" t="s">
        <v>348</v>
      </c>
    </row>
    <row r="38" spans="1:47" s="58" customFormat="1" ht="120.75" thickBot="1" x14ac:dyDescent="0.3">
      <c r="A38" s="41">
        <v>7</v>
      </c>
      <c r="B38" s="41" t="s">
        <v>62</v>
      </c>
      <c r="C38" s="42">
        <v>1</v>
      </c>
      <c r="D38" s="41" t="s">
        <v>317</v>
      </c>
      <c r="E38" s="41" t="s">
        <v>318</v>
      </c>
      <c r="F38" s="43">
        <f>+(0.333333333333333)*20%</f>
        <v>6.6666666666666596E-2</v>
      </c>
      <c r="G38" s="41" t="s">
        <v>290</v>
      </c>
      <c r="H38" s="41" t="s">
        <v>319</v>
      </c>
      <c r="I38" s="41" t="s">
        <v>320</v>
      </c>
      <c r="J38" s="41" t="s">
        <v>321</v>
      </c>
      <c r="K38" s="41"/>
      <c r="L38" s="41" t="s">
        <v>307</v>
      </c>
      <c r="M38" s="44" t="s">
        <v>322</v>
      </c>
      <c r="N38" s="45" t="s">
        <v>126</v>
      </c>
      <c r="O38" s="45">
        <v>1</v>
      </c>
      <c r="P38" s="45" t="s">
        <v>126</v>
      </c>
      <c r="Q38" s="45">
        <v>1</v>
      </c>
      <c r="R38" s="105">
        <v>1</v>
      </c>
      <c r="S38" s="109" t="s">
        <v>295</v>
      </c>
      <c r="T38" s="41" t="s">
        <v>323</v>
      </c>
      <c r="U38" s="41" t="s">
        <v>324</v>
      </c>
      <c r="V38" s="36" t="s">
        <v>297</v>
      </c>
      <c r="W38" s="129" t="s">
        <v>325</v>
      </c>
      <c r="X38" s="74" t="str">
        <f>N38</f>
        <v>No programada</v>
      </c>
      <c r="Y38" s="75" t="s">
        <v>126</v>
      </c>
      <c r="Z38" s="75" t="s">
        <v>126</v>
      </c>
      <c r="AA38" s="88" t="s">
        <v>299</v>
      </c>
      <c r="AB38" s="129" t="s">
        <v>126</v>
      </c>
      <c r="AC38" s="159">
        <f>O38</f>
        <v>1</v>
      </c>
      <c r="AD38" s="160" t="str">
        <f>P38</f>
        <v>No programada</v>
      </c>
      <c r="AE38" s="160" t="e">
        <f>AD38/AC38</f>
        <v>#VALUE!</v>
      </c>
      <c r="AF38" s="161" t="s">
        <v>326</v>
      </c>
      <c r="AG38" s="192" t="s">
        <v>327</v>
      </c>
      <c r="AH38" s="195" t="str">
        <f>P38</f>
        <v>No programada</v>
      </c>
      <c r="AI38" s="75" t="s">
        <v>126</v>
      </c>
      <c r="AJ38" s="75" t="s">
        <v>126</v>
      </c>
      <c r="AK38" s="41" t="s">
        <v>169</v>
      </c>
      <c r="AL38" s="41" t="s">
        <v>238</v>
      </c>
      <c r="AM38" s="100">
        <f t="shared" si="10"/>
        <v>1</v>
      </c>
      <c r="AN38" s="204">
        <v>1</v>
      </c>
      <c r="AO38" s="204">
        <v>1</v>
      </c>
      <c r="AP38" s="41" t="s">
        <v>349</v>
      </c>
      <c r="AQ38" s="129" t="s">
        <v>350</v>
      </c>
      <c r="AR38" s="195">
        <f>R38</f>
        <v>1</v>
      </c>
      <c r="AS38" s="103">
        <v>1</v>
      </c>
      <c r="AT38" s="154">
        <f>AS38/AR38</f>
        <v>1</v>
      </c>
      <c r="AU38" s="94" t="s">
        <v>349</v>
      </c>
    </row>
    <row r="39" spans="1:47" s="56" customFormat="1" ht="15.75" x14ac:dyDescent="0.25">
      <c r="A39" s="46"/>
      <c r="B39" s="46"/>
      <c r="C39" s="46"/>
      <c r="D39" s="46"/>
      <c r="E39" s="47" t="s">
        <v>328</v>
      </c>
      <c r="F39" s="48">
        <f>SUM(F36:F38)</f>
        <v>0.19999999999999979</v>
      </c>
      <c r="G39" s="47"/>
      <c r="H39" s="47"/>
      <c r="I39" s="47"/>
      <c r="J39" s="47"/>
      <c r="K39" s="47"/>
      <c r="L39" s="47"/>
      <c r="M39" s="47"/>
      <c r="N39" s="49"/>
      <c r="O39" s="49"/>
      <c r="P39" s="49"/>
      <c r="Q39" s="49"/>
      <c r="R39" s="106">
        <f>AVERAGE(R37:R38)</f>
        <v>1</v>
      </c>
      <c r="S39" s="110"/>
      <c r="T39" s="46"/>
      <c r="U39" s="46"/>
      <c r="V39" s="46"/>
      <c r="W39" s="130"/>
      <c r="X39" s="80"/>
      <c r="Y39" s="81"/>
      <c r="Z39" s="101">
        <f>AVERAGE(Z36:Z38)*20%</f>
        <v>0.2</v>
      </c>
      <c r="AA39" s="89"/>
      <c r="AB39" s="130"/>
      <c r="AC39" s="155"/>
      <c r="AD39" s="156"/>
      <c r="AE39" s="157" t="e">
        <f>AVERAGE(AE36:AE38)*20%</f>
        <v>#VALUE!</v>
      </c>
      <c r="AF39" s="158"/>
      <c r="AG39" s="193"/>
      <c r="AH39" s="80"/>
      <c r="AI39" s="81"/>
      <c r="AJ39" s="150">
        <f>AVERAGE(AJ36:AJ38)*20%</f>
        <v>0.2</v>
      </c>
      <c r="AK39" s="89"/>
      <c r="AL39" s="46"/>
      <c r="AM39" s="81"/>
      <c r="AN39" s="81"/>
      <c r="AO39" s="150">
        <f>AVERAGE(AO36:AO38)*20%</f>
        <v>0.19166666666666668</v>
      </c>
      <c r="AP39" s="89"/>
      <c r="AQ39" s="130"/>
      <c r="AR39" s="80"/>
      <c r="AS39" s="81"/>
      <c r="AT39" s="150">
        <f>AVERAGE(AT36:AT38)*20%</f>
        <v>0.17766666666666667</v>
      </c>
      <c r="AU39" s="95"/>
    </row>
    <row r="40" spans="1:47" s="60" customFormat="1" ht="19.5" thickBot="1" x14ac:dyDescent="0.35">
      <c r="A40" s="50"/>
      <c r="B40" s="50"/>
      <c r="C40" s="50"/>
      <c r="D40" s="50"/>
      <c r="E40" s="51" t="s">
        <v>329</v>
      </c>
      <c r="F40" s="52">
        <f>F39+F35</f>
        <v>1</v>
      </c>
      <c r="G40" s="50"/>
      <c r="H40" s="50"/>
      <c r="I40" s="50"/>
      <c r="J40" s="50"/>
      <c r="K40" s="50"/>
      <c r="L40" s="50"/>
      <c r="M40" s="50"/>
      <c r="N40" s="53"/>
      <c r="O40" s="53"/>
      <c r="P40" s="53"/>
      <c r="Q40" s="53"/>
      <c r="R40" s="107">
        <f>R39*$F$39</f>
        <v>0.19999999999999979</v>
      </c>
      <c r="S40" s="111"/>
      <c r="T40" s="59"/>
      <c r="U40" s="59"/>
      <c r="V40" s="59"/>
      <c r="W40" s="131"/>
      <c r="X40" s="82"/>
      <c r="Y40" s="83"/>
      <c r="Z40" s="102">
        <f>Z35+Z39</f>
        <v>0.99601096983295934</v>
      </c>
      <c r="AA40" s="90"/>
      <c r="AB40" s="131"/>
      <c r="AC40" s="82"/>
      <c r="AD40" s="83"/>
      <c r="AE40" s="151" t="e">
        <f>AE35+AE39</f>
        <v>#VALUE!</v>
      </c>
      <c r="AF40" s="90"/>
      <c r="AG40" s="131"/>
      <c r="AH40" s="82"/>
      <c r="AI40" s="83"/>
      <c r="AJ40" s="151">
        <f>AJ35+AJ39</f>
        <v>0.97685950413223144</v>
      </c>
      <c r="AK40" s="90"/>
      <c r="AL40" s="59"/>
      <c r="AM40" s="83"/>
      <c r="AN40" s="83"/>
      <c r="AO40" s="151">
        <f>AO35+AO39</f>
        <v>0.93671589743589745</v>
      </c>
      <c r="AP40" s="90"/>
      <c r="AQ40" s="131"/>
      <c r="AR40" s="82"/>
      <c r="AS40" s="83"/>
      <c r="AT40" s="151">
        <f>AT35+AT39</f>
        <v>0.92958474358974363</v>
      </c>
      <c r="AU40" s="96"/>
    </row>
    <row r="41" spans="1:47" x14ac:dyDescent="0.25"/>
  </sheetData>
  <sheetProtection formatColumns="0" formatRows="0" selectLockedCells="1" autoFilter="0" selectUnlockedCells="1"/>
  <autoFilter ref="A17:AU17" xr:uid="{00000000-0001-0000-0000-000000000000}"/>
  <mergeCells count="73">
    <mergeCell ref="I12:M12"/>
    <mergeCell ref="Q16:Q17"/>
    <mergeCell ref="R16:R17"/>
    <mergeCell ref="M16:M17"/>
    <mergeCell ref="AM14:AQ14"/>
    <mergeCell ref="S16:S17"/>
    <mergeCell ref="T16:T17"/>
    <mergeCell ref="U16:U17"/>
    <mergeCell ref="V16:V17"/>
    <mergeCell ref="N16:N17"/>
    <mergeCell ref="S14:W15"/>
    <mergeCell ref="AB16:AB17"/>
    <mergeCell ref="AK16:AK17"/>
    <mergeCell ref="AC16:AC17"/>
    <mergeCell ref="AD16:AD17"/>
    <mergeCell ref="AE16:AE17"/>
    <mergeCell ref="AR14:AU14"/>
    <mergeCell ref="X15:AB15"/>
    <mergeCell ref="AC15:AG15"/>
    <mergeCell ref="AH15:AL15"/>
    <mergeCell ref="AM15:AQ15"/>
    <mergeCell ref="AR15:AU15"/>
    <mergeCell ref="AH14:AL14"/>
    <mergeCell ref="X14:AB14"/>
    <mergeCell ref="AC14:AG14"/>
    <mergeCell ref="A14:B15"/>
    <mergeCell ref="C14:R15"/>
    <mergeCell ref="I11:M11"/>
    <mergeCell ref="A16:A17"/>
    <mergeCell ref="B16:B17"/>
    <mergeCell ref="C16:C17"/>
    <mergeCell ref="D16:D17"/>
    <mergeCell ref="E16:E17"/>
    <mergeCell ref="O16:O17"/>
    <mergeCell ref="P16:P17"/>
    <mergeCell ref="F16:F17"/>
    <mergeCell ref="G16:G17"/>
    <mergeCell ref="H16:H17"/>
    <mergeCell ref="K16:K17"/>
    <mergeCell ref="L16:L17"/>
    <mergeCell ref="I16:J16"/>
    <mergeCell ref="A1:M1"/>
    <mergeCell ref="N1:R1"/>
    <mergeCell ref="A2:R2"/>
    <mergeCell ref="A4:B8"/>
    <mergeCell ref="C4:E8"/>
    <mergeCell ref="G4:M4"/>
    <mergeCell ref="I5:M5"/>
    <mergeCell ref="I6:M6"/>
    <mergeCell ref="I7:M7"/>
    <mergeCell ref="I8:M8"/>
    <mergeCell ref="I9:M9"/>
    <mergeCell ref="I10:M10"/>
    <mergeCell ref="AU16:AU17"/>
    <mergeCell ref="AO16:AO17"/>
    <mergeCell ref="AP16:AP17"/>
    <mergeCell ref="AQ16:AQ17"/>
    <mergeCell ref="AR16:AR17"/>
    <mergeCell ref="AS16:AS17"/>
    <mergeCell ref="AL16:AL17"/>
    <mergeCell ref="AM16:AM17"/>
    <mergeCell ref="AN16:AN17"/>
    <mergeCell ref="AT16:AT17"/>
    <mergeCell ref="AG16:AG17"/>
    <mergeCell ref="AH16:AH17"/>
    <mergeCell ref="AI16:AI17"/>
    <mergeCell ref="AJ16:AJ17"/>
    <mergeCell ref="AF16:AF17"/>
    <mergeCell ref="W16:W17"/>
    <mergeCell ref="X16:X17"/>
    <mergeCell ref="Y16:Y17"/>
    <mergeCell ref="Z16:Z17"/>
    <mergeCell ref="AA16:AA17"/>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36:AA38 AA33:AA34 AA28 AA30:AA31 AA18:AA26 AF18:AF19" xr:uid="{00000000-0002-0000-0000-000000000000}">
      <formula1>2500</formula1>
    </dataValidation>
    <dataValidation type="textLength" operator="lessThanOrEqual" allowBlank="1" showInputMessage="1" showErrorMessage="1" error="Por favor ingresar menos de 2.500 caracteres, incluyendo espacios." sqref="Y36:Z38 AB36:AB38 Z29:Z34 Y28:Y34 Z18 AB18:AB34 Z21:Z26 Y18:Y26 AD19 AD32" xr:uid="{00000000-0002-0000-0000-000001000000}">
      <formula1>2500</formula1>
    </dataValidation>
  </dataValidations>
  <hyperlinks>
    <hyperlink ref="AQ31" r:id="rId1" display="https://gobiernobogota-my.sharepoint.com/personal/yamile_espinosa_gobiernobogota_gov_co/_layouts/15/onedrive.aspx?ct=1642166870169&amp;or=OWA%2DNT&amp;cid=382dea79%2Df7f7%2Ddfb7%2D92f7%2D343f9d799918&amp;id=%2Fpersonal%2Fyamile%5Fespinosa%5Fgobiernobogota%5Fgov%5Fco%2FDocuments%2FPLANES%20GESTION%202021%2FNivel%20Central%2F09%5FGestion%20corporativa%20institucional%2FIV%20TRIMESTRE%2FMeta%2014" xr:uid="{DB726CA4-507A-4DFE-83D3-016D069B7529}"/>
    <hyperlink ref="AQ32" r:id="rId2" display="https://gobiernobogota-my.sharepoint.com/personal/yamile_espinosa_gobiernobogota_gov_co/_layouts/15/onedrive.aspx?ct=1642166870169&amp;or=OWA%2DNT&amp;cid=382dea79%2Df7f7%2Ddfb7%2D92f7%2D343f9d799918&amp;id=%2Fpersonal%2Fyamile%5Fespinosa%5Fgobiernobogota%5Fgov%5Fco%2FDocuments%2FPLANES%20GESTION%202021%2FNivel%20Central%2F09%5FGestion%20corporativa%20institucional%2FIV%20TRIMESTRE%2FMeta%2015" xr:uid="{4CB06725-9E4A-424C-9E18-1FF72D6F9650}"/>
    <hyperlink ref="AQ18" r:id="rId3" display="https://www.gobiernobogota.gov.co/transparencia/presupuesto/ejecucion-presupuestal " xr:uid="{31020798-F88F-47F9-AC2B-CDBAE11B0EA0}"/>
    <hyperlink ref="AQ19" r:id="rId4" xr:uid="{03E96AD3-2467-4BB7-9007-F0122FD970B4}"/>
    <hyperlink ref="AQ21" r:id="rId5" xr:uid="{B2D4F94B-50B9-4639-BBF9-DCC37B44AEBD}"/>
  </hyperlinks>
  <pageMargins left="0.7" right="0.7" top="0.75" bottom="0.75" header="0.3" footer="0.3"/>
  <pageSetup paperSize="9" scale="43" orientation="portrait" r:id="rId6"/>
  <colBreaks count="1" manualBreakCount="1">
    <brk id="14" max="1048575" man="1"/>
  </col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GESTIÓN CORP. INSTITUCIONAL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Camilo Bautista Beltran</cp:lastModifiedBy>
  <cp:revision/>
  <dcterms:created xsi:type="dcterms:W3CDTF">2021-02-18T15:22:47Z</dcterms:created>
  <dcterms:modified xsi:type="dcterms:W3CDTF">2022-01-27T23:12:53Z</dcterms:modified>
  <cp:category/>
  <cp:contentStatus/>
</cp:coreProperties>
</file>