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1/PLANES GESTION 2021/Alcaldías Locales/OTROS DOCUMENTOS/IV TRIMESTRE/Publicacion_marzo 2022/"/>
    </mc:Choice>
  </mc:AlternateContent>
  <xr:revisionPtr revIDLastSave="15" documentId="8_{2DAC9719-B107-4E81-B75C-27506B3B0668}" xr6:coauthVersionLast="47" xr6:coauthVersionMax="47" xr10:uidLastSave="{6A4C6DC1-A1AF-4349-ACA3-E03658CA7535}"/>
  <workbookProtection lockStructure="1"/>
  <bookViews>
    <workbookView xWindow="-120" yWindow="-120" windowWidth="29040" windowHeight="15840" xr2:uid="{00000000-000D-0000-FFFF-FFFF00000000}"/>
  </bookViews>
  <sheets>
    <sheet name="2021 Fontibón" sheetId="1" r:id="rId1"/>
  </sheets>
  <definedNames>
    <definedName name="_xlnm._FilterDatabase" localSheetId="0" hidden="1">'2021 Fontibón'!$A$16:$AS$42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25" i="1" l="1"/>
  <c r="AQ26" i="1"/>
  <c r="AQ24" i="1"/>
  <c r="AQ36" i="1"/>
  <c r="AQ34" i="1"/>
  <c r="AQ33" i="1"/>
  <c r="AQ32" i="1"/>
  <c r="AQ31" i="1"/>
  <c r="AQ30" i="1"/>
  <c r="AQ29" i="1"/>
  <c r="AR29" i="1" s="1"/>
  <c r="AQ28" i="1"/>
  <c r="AQ27" i="1"/>
  <c r="AG38" i="1"/>
  <c r="AQ38" i="1" s="1"/>
  <c r="AB39" i="1"/>
  <c r="X37" i="1"/>
  <c r="X41" i="1" s="1"/>
  <c r="W37" i="1"/>
  <c r="AQ37" i="1" s="1"/>
  <c r="AR37" i="1" s="1"/>
  <c r="V30" i="1"/>
  <c r="X30" i="1" s="1"/>
  <c r="V29" i="1"/>
  <c r="X29" i="1"/>
  <c r="V28" i="1"/>
  <c r="V27" i="1"/>
  <c r="V19" i="1"/>
  <c r="X19" i="1" s="1"/>
  <c r="V34" i="1"/>
  <c r="X34" i="1" s="1"/>
  <c r="V31" i="1"/>
  <c r="V25" i="1"/>
  <c r="X25" i="1"/>
  <c r="V24" i="1"/>
  <c r="V23" i="1"/>
  <c r="V22" i="1"/>
  <c r="V21" i="1"/>
  <c r="X21" i="1" s="1"/>
  <c r="V20" i="1"/>
  <c r="X20" i="1"/>
  <c r="V32" i="1"/>
  <c r="E41" i="1"/>
  <c r="E34" i="1"/>
  <c r="E33" i="1"/>
  <c r="E32" i="1"/>
  <c r="E31" i="1"/>
  <c r="E30" i="1"/>
  <c r="E29" i="1"/>
  <c r="E28" i="1"/>
  <c r="E27" i="1"/>
  <c r="E26" i="1"/>
  <c r="E25" i="1"/>
  <c r="E24" i="1"/>
  <c r="E23" i="1"/>
  <c r="E22" i="1"/>
  <c r="E21" i="1"/>
  <c r="E20" i="1"/>
  <c r="E19" i="1"/>
  <c r="E18" i="1"/>
  <c r="P34" i="1"/>
  <c r="AP34" i="1"/>
  <c r="AR34" i="1" s="1"/>
  <c r="P33" i="1"/>
  <c r="AP33" i="1" s="1"/>
  <c r="P32" i="1"/>
  <c r="AP32" i="1" s="1"/>
  <c r="E17" i="1"/>
  <c r="P31" i="1"/>
  <c r="AP31" i="1" s="1"/>
  <c r="AR31" i="1" s="1"/>
  <c r="P30" i="1"/>
  <c r="AP30" i="1" s="1"/>
  <c r="AR30" i="1" s="1"/>
  <c r="P29" i="1"/>
  <c r="AP29" i="1"/>
  <c r="P28" i="1"/>
  <c r="AP28" i="1"/>
  <c r="AR28" i="1"/>
  <c r="P27" i="1"/>
  <c r="AP27" i="1" s="1"/>
  <c r="AR27" i="1" s="1"/>
  <c r="L41" i="1"/>
  <c r="P41" i="1"/>
  <c r="P42" i="1" s="1"/>
  <c r="O41" i="1"/>
  <c r="N41" i="1"/>
  <c r="M41" i="1"/>
  <c r="AP40" i="1"/>
  <c r="AR40" i="1"/>
  <c r="AP38" i="1"/>
  <c r="AP37" i="1"/>
  <c r="AP36" i="1"/>
  <c r="AR36" i="1" s="1"/>
  <c r="AP26" i="1"/>
  <c r="AR26" i="1" s="1"/>
  <c r="AP25" i="1"/>
  <c r="AP24" i="1"/>
  <c r="AP23" i="1"/>
  <c r="AR23" i="1" s="1"/>
  <c r="AP22" i="1"/>
  <c r="AR22" i="1" s="1"/>
  <c r="AP21" i="1"/>
  <c r="AR21" i="1" s="1"/>
  <c r="AP20" i="1"/>
  <c r="AR20" i="1"/>
  <c r="AP19" i="1"/>
  <c r="AR19" i="1" s="1"/>
  <c r="AP18" i="1"/>
  <c r="AR18" i="1" s="1"/>
  <c r="AP17" i="1"/>
  <c r="AR17" i="1" s="1"/>
  <c r="AK39" i="1"/>
  <c r="AK38" i="1"/>
  <c r="AM38" i="1" s="1"/>
  <c r="AK37" i="1"/>
  <c r="AM37" i="1" s="1"/>
  <c r="AK36" i="1"/>
  <c r="AM36" i="1" s="1"/>
  <c r="AK34" i="1"/>
  <c r="AM34" i="1" s="1"/>
  <c r="AK33" i="1"/>
  <c r="AM33" i="1" s="1"/>
  <c r="AK32" i="1"/>
  <c r="AM32" i="1" s="1"/>
  <c r="AK31" i="1"/>
  <c r="AM31" i="1" s="1"/>
  <c r="AK30" i="1"/>
  <c r="AM30" i="1" s="1"/>
  <c r="AK29" i="1"/>
  <c r="AM29" i="1" s="1"/>
  <c r="AK28" i="1"/>
  <c r="AM28" i="1" s="1"/>
  <c r="AK27" i="1"/>
  <c r="AM27" i="1" s="1"/>
  <c r="AK26" i="1"/>
  <c r="AM26" i="1" s="1"/>
  <c r="AK25" i="1"/>
  <c r="AM25" i="1" s="1"/>
  <c r="AK24" i="1"/>
  <c r="AM24" i="1" s="1"/>
  <c r="AK23" i="1"/>
  <c r="AM23" i="1" s="1"/>
  <c r="AK22" i="1"/>
  <c r="AM22" i="1" s="1"/>
  <c r="AK21" i="1"/>
  <c r="AM21" i="1"/>
  <c r="AK20" i="1"/>
  <c r="AM20" i="1" s="1"/>
  <c r="AK19" i="1"/>
  <c r="AM19" i="1" s="1"/>
  <c r="AK18" i="1"/>
  <c r="AM18" i="1" s="1"/>
  <c r="AM17" i="1"/>
  <c r="AF40" i="1"/>
  <c r="AH40" i="1" s="1"/>
  <c r="AF38" i="1"/>
  <c r="AF37" i="1"/>
  <c r="AH37" i="1" s="1"/>
  <c r="AF34" i="1"/>
  <c r="AH34" i="1"/>
  <c r="AF33" i="1"/>
  <c r="AH33" i="1" s="1"/>
  <c r="AF32" i="1"/>
  <c r="AH32" i="1" s="1"/>
  <c r="AF31" i="1"/>
  <c r="AH31" i="1" s="1"/>
  <c r="AF30" i="1"/>
  <c r="AH30" i="1"/>
  <c r="AF29" i="1"/>
  <c r="AH29" i="1" s="1"/>
  <c r="AF28" i="1"/>
  <c r="AH28" i="1" s="1"/>
  <c r="AF27" i="1"/>
  <c r="AH27" i="1" s="1"/>
  <c r="AF26" i="1"/>
  <c r="AH26" i="1"/>
  <c r="AF25" i="1"/>
  <c r="AH25" i="1" s="1"/>
  <c r="AF24" i="1"/>
  <c r="AH24" i="1" s="1"/>
  <c r="AF23" i="1"/>
  <c r="AH23" i="1" s="1"/>
  <c r="AF22" i="1"/>
  <c r="AH22" i="1"/>
  <c r="AF21" i="1"/>
  <c r="AH21" i="1" s="1"/>
  <c r="AF20" i="1"/>
  <c r="AH20" i="1" s="1"/>
  <c r="AF19" i="1"/>
  <c r="AH19" i="1" s="1"/>
  <c r="AH17" i="1"/>
  <c r="AA40" i="1"/>
  <c r="AC40" i="1" s="1"/>
  <c r="AA39" i="1"/>
  <c r="AA38" i="1"/>
  <c r="AC38" i="1"/>
  <c r="AA37" i="1"/>
  <c r="AC37" i="1" s="1"/>
  <c r="AA36" i="1"/>
  <c r="AC36" i="1"/>
  <c r="AA34" i="1"/>
  <c r="AC34" i="1" s="1"/>
  <c r="AA33" i="1"/>
  <c r="AC33" i="1" s="1"/>
  <c r="AA32" i="1"/>
  <c r="AC32" i="1"/>
  <c r="AA31" i="1"/>
  <c r="AC31" i="1" s="1"/>
  <c r="AA30" i="1"/>
  <c r="AC30" i="1" s="1"/>
  <c r="AA29" i="1"/>
  <c r="AC29" i="1" s="1"/>
  <c r="AA28" i="1"/>
  <c r="AC28" i="1"/>
  <c r="AA27" i="1"/>
  <c r="AC27" i="1" s="1"/>
  <c r="AA26" i="1"/>
  <c r="AC26" i="1" s="1"/>
  <c r="AA25" i="1"/>
  <c r="AC25" i="1" s="1"/>
  <c r="AA24" i="1"/>
  <c r="AC24" i="1" s="1"/>
  <c r="AA23" i="1"/>
  <c r="AC23" i="1" s="1"/>
  <c r="AA22" i="1"/>
  <c r="AC22" i="1" s="1"/>
  <c r="AA21" i="1"/>
  <c r="AC21" i="1" s="1"/>
  <c r="AA20" i="1"/>
  <c r="AC20" i="1" s="1"/>
  <c r="AA19" i="1"/>
  <c r="AC19" i="1" s="1"/>
  <c r="AC17" i="1"/>
  <c r="V40" i="1"/>
  <c r="V37" i="1"/>
  <c r="V33" i="1"/>
  <c r="X33" i="1"/>
  <c r="V26" i="1"/>
  <c r="AC39" i="1"/>
  <c r="X35" i="1" l="1"/>
  <c r="AH35" i="1"/>
  <c r="AR24" i="1"/>
  <c r="E35" i="1"/>
  <c r="E42" i="1" s="1"/>
  <c r="M42" i="1"/>
  <c r="AR38" i="1"/>
  <c r="AR41" i="1" s="1"/>
  <c r="N42" i="1"/>
  <c r="L42" i="1"/>
  <c r="AR25" i="1"/>
  <c r="AM41" i="1"/>
  <c r="AR32" i="1"/>
  <c r="AR35" i="1" s="1"/>
  <c r="AC41" i="1"/>
  <c r="AR33" i="1"/>
  <c r="AM35" i="1"/>
  <c r="AH41" i="1"/>
  <c r="AH42" i="1" s="1"/>
  <c r="AC35" i="1"/>
  <c r="X42" i="1"/>
  <c r="O42" i="1"/>
  <c r="AH38" i="1"/>
  <c r="AC42" i="1" l="1"/>
  <c r="AM42" i="1"/>
  <c r="AR42" i="1"/>
</calcChain>
</file>

<file path=xl/sharedStrings.xml><?xml version="1.0" encoding="utf-8"?>
<sst xmlns="http://schemas.openxmlformats.org/spreadsheetml/2006/main" count="618" uniqueCount="358">
  <si>
    <r>
      <t xml:space="preserve">ALCALDÍA LOCAL DE </t>
    </r>
    <r>
      <rPr>
        <b/>
        <u/>
        <sz val="11"/>
        <color indexed="8"/>
        <rFont val="Calibri Light"/>
        <family val="2"/>
      </rPr>
      <t>FONTIBÓN</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</si>
  <si>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</si>
  <si>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</si>
  <si>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</si>
  <si>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</si>
  <si>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</si>
  <si>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</si>
  <si>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</si>
  <si>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</si>
  <si>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22 de febrero de 2021</t>
  </si>
  <si>
    <t>Publicación del plan de gestión aprobado. Caso HOLA:  156465</t>
  </si>
  <si>
    <t>28 de abril de 2021</t>
  </si>
  <si>
    <t>Para el primer trimestre de la vigencia 2021, el plan de gestión de la Alcaldía Local alcanzó un nivel de desempeño del 80% de acuerdo con lo programado, y del 20%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</si>
  <si>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30 de julio de 2021</t>
  </si>
  <si>
    <t>Para el segundo trimestre de la vigencia 2021, el plan de gestión de la Alcaldía Local alcanzó un nivel de desempeño del 84,18% de acuerdo con lo programado, y del 46,39% acumulado para la vigencia.</t>
  </si>
  <si>
    <t>03 de noviembre de 2021</t>
  </si>
  <si>
    <t>Se modifica la magnitud total y la programación del III y IV trimestre de 2021 para la meta No. 14, de acuerdo con la solicitud de la alcaldía local y la autorización dada por la Dirección para la Gestión Policiva. Para el tercer trimestre de la vigencia 2021, el plan de gestión de la Alcaldía Local alcanzó un nivel de desempeño del 88,63% de acuerdo con lo programado, y del 64,48% acumulado para la vigencia.</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</si>
  <si>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</si>
  <si>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</si>
  <si>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</si>
  <si>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</si>
  <si>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</si>
  <si>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</si>
  <si>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</si>
  <si>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</si>
  <si>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</si>
  <si>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</si>
  <si>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</si>
  <si>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</si>
  <si>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</si>
  <si>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</si>
  <si>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</si>
  <si>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</si>
  <si>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</si>
  <si>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</si>
  <si>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</si>
  <si>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</si>
  <si>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</si>
  <si>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</si>
  <si>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</si>
  <si>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</si>
  <si>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</si>
  <si>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</si>
  <si>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</si>
  <si>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</si>
  <si>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</si>
  <si>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</si>
  <si>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</si>
  <si>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</si>
  <si>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</si>
  <si>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</si>
  <si>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</si>
  <si>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</si>
  <si>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</si>
  <si>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</si>
  <si>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</si>
  <si>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</si>
  <si>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</si>
  <si>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</si>
  <si>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</si>
  <si>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</si>
  <si>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</si>
  <si>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</si>
  <si>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</si>
  <si>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</si>
  <si>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</si>
  <si>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</si>
  <si>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</si>
  <si>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 xml:space="preserve">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0,7%
Nota: se ajusta la programación de la meta para el II Trimestre de 2021, dado que la información disponible corresponde al I Trimestre. </t>
  </si>
  <si>
    <t>Reporte de ejecución de la meta aportado por la DGDL proveniente de la MUSI</t>
  </si>
  <si>
    <t xml:space="preserve">El avance de metas entregado es una información que se reporta oficialmente por la Dirección de Planes de Desarrollo y fortalecimiento local de la Secretaria Distrital de Planeación, a través de la Matriz Unificada de Seguimiento a la Inversión MUSI, disponible en la página web de la SDP y aquí se reportan los datos al corte del segundo trimestre (junio 30 del 2021).
Nota: se ajusta la programación de la meta para el III Trimestre de 2021, dado que la información disponible corresponde al II Trimestre. </t>
  </si>
  <si>
    <t>Carpeta one drive - Meta 1</t>
  </si>
  <si>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</si>
  <si>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</si>
  <si>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</si>
  <si>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</si>
  <si>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</si>
  <si>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</si>
  <si>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</si>
  <si>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el II Trimestre de 2021</t>
  </si>
  <si>
    <t>No programada para el III Trimestre de 2021</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</si>
  <si>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</si>
  <si>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</si>
  <si>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</si>
  <si>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</si>
  <si>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</si>
  <si>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</si>
  <si>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A la fecha no se han ejecutado recursos, sin embargo, es importante mencionar que las metas que hacen parte del componente del CONFIS de Presupuestos Participativos, que obedecen al 50% del presupuesto, la comunidad tuvo la oportunidad de incidir en el cómo se ejecutan los recursos, para lo cual se desarrollaron mesas de formulación con los proponentes ganadores y los Consejeros de Planeación Local de los sectores para llegar a acuerdos de ejecución teniendo en cuenta el alcance de las metas. Posterior a las mesas de Formulación la Alcaldía Local ha solicitado conceptos técnicos de los sectores a través de los DTS y los anexos técnicos para continuar con el proceso de formulación del proyecto de inversión. 
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</si>
  <si>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Soporte DGDL</t>
  </si>
  <si>
    <t>La Alcaldía Local de Fontibón logró la ejecución de 6 propuestas ganadoras de presupuestos participativos (Fase II), de las 46 propuestas ganadoras.</t>
  </si>
  <si>
    <t>Reporte Dirección para la Gestión del Desarrollo Local</t>
  </si>
  <si>
    <t xml:space="preserve">Se logró la ejecución de 17 propuestas de las 45 propuestas ganadoras de presupuestos participativos (Fase II).
La información aquí reportada surge de lo registrado en el Informe de Seguimiento de la estrategia Constructores Locales, elaborado por dicho equipo con corte a 30 de septiembre. 
Nota: Para efectos del reporte de este trimestre se restan del total de propuestas ganadoras, 40 propuestas, las cuales no fueron viables técnicamente para ser ejecutadas, de acuerdo con conceptos del Sector correspondiente.
</t>
  </si>
  <si>
    <t>Carpeta one drive - Meta 3</t>
  </si>
  <si>
    <t>Gestión corporativa institucional (local)</t>
  </si>
  <si>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</si>
  <si>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</si>
  <si>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</si>
  <si>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</si>
  <si>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</si>
  <si>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</si>
  <si>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Se cumplio la meta parcialmente faltando un 6%. 
Es importante mencionar para este indicador que el denominador debe corresponder al valor real de las obligaciones por pagar constituidas a 31 de diciembre de 2020 (valor compromisos acumulados). Lo anterior teniendo en cuenta que a 31 de marzo no se había efectuado el ajuste de obligaciones por pagar por inconvenientes en el aplicativo SAP</t>
  </si>
  <si>
    <t>Carpeta one drive 2</t>
  </si>
  <si>
    <t>La Alcaldía Local Fontibón giró $4.504.864.310 del presupuesto comprometido constituido como obligaciones por pagar de la vigencia 2020, equivalente a $14.594.185.514, lo cual corresponde a un nivel de ejecución del 30,87%. En el trimestre se sobrepasó la meta fijada.
El denominador tuvo variación debido a las anulaciones producto de las actas de liquidación y efectuadas mediante actas de liberación de recursos números 1, 2, 3, 4 y 5.</t>
  </si>
  <si>
    <t>Carpeta one drive - Meta 4
Reporte de seguimiento presentado por la Dirección para la Gestión del Desarrollo Local.</t>
  </si>
  <si>
    <t xml:space="preserve">La Alcaldía Local de Fontibón realizó el giro de $8.204.229.726 de los $14.594.185.514 constituidos como obligaciones por pagar de la vigencia 2020. </t>
  </si>
  <si>
    <t>Reporte DGDL</t>
  </si>
  <si>
    <t>Porcentaje de giros acumulados de obligaciones por pagar de la vigencia 2019 y anteriores</t>
  </si>
  <si>
    <t>(Giros acumulados/Presupuesto comprometido constituido como obligaciones por pagar de la vigencia 2019 y anteriores)*100</t>
  </si>
  <si>
    <t>Se cumplio la meta parcialmente faltando un 11,74%. 
Es importante mencionar para este indicador que el denominador debe corresponder al valor real de las obligaciones por pagar constituidas a 31 de diciembre de 2020 (valor compromisos acumulados). Lo anetrior teniendo en cuenta que a 31 de marzo no se había efectuado el ajuste de obligaciones por pagar por inconvenientes en el aplicativo SAP</t>
  </si>
  <si>
    <t>Carpeta one drive 3</t>
  </si>
  <si>
    <t xml:space="preserve">Para el II Trimestre de 2021, la Alcaldía Local Fontibón ha girado $3.587.690.936 del presupuesto comprometido constituido como obligaciones por pagar de la vigencia 2019 y anteriores, equivalente a $31.785.182.511, lo que representa un nivel de ejecución del 11,29%.
Se cumplio la meta parcialmente faltando un 18,71%. Es importante mencionar que el contrato 255-2019 el cual esta pendiente de liquidar tiene una incidencia del 63% en las obligaciones por pagar de la vigencia 2019 y anteriores, afectando el cumplimiento del indicador.
El denominador tuvo variación debido a las anulaciones producto de las actas de liquidación y efectuadas mediante actas de liberación de recursos números 1, 2, 3, 4 y 5.
</t>
  </si>
  <si>
    <t>Carpeta one drive - Meta 5
Reporte de seguimiento presentado por la Dirección para la Gestión del Desarrollo Local.</t>
  </si>
  <si>
    <t xml:space="preserve">La Alcaldía Local de Fontibón realizó el giro de $4.392.263.870 de los $31.781.889.065 constituidos como obligaciones por pagar de la vigencia 2019 y anteriores. 
Se cumplio la meta parcialmente faltando un 31,18%. Es importante mencionar que el contrato 255-2019 el cual esta pendiente de liquidar tiene una incidencia del 63% en las obligaciones por pagar de la vigencia 2019 y anteriores, afectando el cumplimiento del indicador.
El denominador tuvo variación debido a las anulaciones producto de las actas de liquidación y efectuadas mediante actas de liberación de recursos números 1, 2, 3, 4, 5 y 6.
</t>
  </si>
  <si>
    <t>Porcentaje de compromiso del presupuesto de inversión directa de la vigencia 2021</t>
  </si>
  <si>
    <t>(Valor de RP de inversión directa de la vigencia  / Valor total del presupuesto de inversión directa de la Vigencia)*100</t>
  </si>
  <si>
    <t>Reporte de ejecución presupuestal BOGDATA</t>
  </si>
  <si>
    <t>Se comprometió el 28% del presupuesto de inversión directa de la vigencia 2021</t>
  </si>
  <si>
    <t>Carpeta one drive 4</t>
  </si>
  <si>
    <t>Para el II Trimestre de 2021, la Alcaldía Local de Fontibón comprometió $11.185.461.158 de los $27.103.021.000 asignados como presupuesto de inversión directa de la vigencia 2021, lo que representa un nivel de ejecución del 41,27%. En el trimestre se sobrepasó la meta fijada
El denominador tuvo variación debido al traslado de OxP</t>
  </si>
  <si>
    <t>Carpeta one drive - Meta 6
Reporte de seguimiento presentado por la Dirección para la Gestión del Desarrollo Local.</t>
  </si>
  <si>
    <t>Se comprometieron $16.057.834.385 de los $27.841.405.434 establecidos como presupuesto de inversión directa de la vigencia 2021. Se cumplio la meta parcialmente faltando un 7,32%. El denominador tuvo variación debido al traslado de OxP</t>
  </si>
  <si>
    <t>Porcentaje de giros acumulados</t>
  </si>
  <si>
    <t>(Giros acumulados de inversión directa/Presupuesto disponible de inversión directa de la vigencia)*100</t>
  </si>
  <si>
    <t>Se giró el 12% del presupuesto total  disponible de inversión directa de la vigencia</t>
  </si>
  <si>
    <t>Carpeta one drive 5</t>
  </si>
  <si>
    <t>La Alcaldía Local de Fontibón giró $5.801.460.251 de los $27.103.021.000 asignados como presupuesto disponible de inversión directa de la vigencia, lo que representa un nivel de ejecución acumulado del 21,41%. En el trimestre se sobrepasó la meta fijada
El denominador tuvo variación debido al traslado de OxP</t>
  </si>
  <si>
    <t>Carpeta one drive - Meta 7
Reporte de seguimiento presentado por la Dirección para la Gestión del Desarrollo Local.</t>
  </si>
  <si>
    <t>Se giraron $8.797.599.759 de los $27.841.405.434 establecidos como presupuesto disponible de inversión directa de la vigencia. En el trimestre se sobrepaso la meta fijada en un 11,6%. El denominador tuvo variación debido al traslado de OxP</t>
  </si>
  <si>
    <t>Porcentaje de contratos registrados en SIPSE Local</t>
  </si>
  <si>
    <t>(Número de contratos registrados en SIPSE Local /Número de contratos publicados en la plataforma SECOP I y II)*100%</t>
  </si>
  <si>
    <t>Reporte SIPSE LOCAL y Reporte SECOP</t>
  </si>
  <si>
    <t>Reporte de seguimiento</t>
  </si>
  <si>
    <t xml:space="preserve">Se registró en el sistema SIPSE Local, el 100% de los contratos publicados en la plataforma SECOP I y II de la vigencia. </t>
  </si>
  <si>
    <t>Carpeta one drive 6. Meta 
Reporte DGDL</t>
  </si>
  <si>
    <t>La Alcaldía Local de Fontibón ha registrado 163 contratos de los 165 contratos publicados en la plataforma SECOP I y II, lo que representa un nivel de cumplimiento del 98,79% de los contratos registrados en secop I y II, correspondientes a la vigencia 2021.</t>
  </si>
  <si>
    <t>Carpeta one drive - Meta 8
Reporte de seguimiento presentado por la Dirección para la Gestión del Desarrollo Local.</t>
  </si>
  <si>
    <t>Se realizó el registro de 218 contratos, de los 220 publicados en la plataforma secop I y II</t>
  </si>
  <si>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</si>
  <si>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</si>
  <si>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</si>
  <si>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</si>
  <si>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 xml:space="preserve">El 89% de los contratos celebrados se encuentren en estado ejecución dentro del sistema SIPSE Local. </t>
  </si>
  <si>
    <t>Carpeta one drive 7</t>
  </si>
  <si>
    <t xml:space="preserve">La Alcaldía Local de Fontibón ha registrado 140 contratos en SIPSE Local en estado ejecución de los 150 contratos registrados en SIPSE Local, lo que equivale al 93,33%. </t>
  </si>
  <si>
    <t>Carpeta one drive - Meta 9</t>
  </si>
  <si>
    <t xml:space="preserve">La Alcaldía Local de Fontibón ha registrado 188 contratos en SIPSE Local en estado ejecución de los 218 contratos registrados en SIPSE Local, lo que equivale al 86,24%. </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</si>
  <si>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</si>
  <si>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</si>
  <si>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</si>
  <si>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SIPSE Local</t>
  </si>
  <si>
    <t>Reporte SIPSE Local</t>
  </si>
  <si>
    <t>Se registraron 118 contratos en SIPSE Local</t>
  </si>
  <si>
    <t>Carpeta one drive 8
Informe semáforos</t>
  </si>
  <si>
    <t>Se registró el 100% de los contratos del periodo en SIPSE Local</t>
  </si>
  <si>
    <t>Carpeta one drive - Meta 10</t>
  </si>
  <si>
    <t>Se tomó el dato según la reunión con el responsable de SIPSE Local,  así:
-Contratación 87%
-Banco de iniciativas 100%
-Módulo financiero (inclusión modificaciones presupuestales) 50% (falta  gastos de funcionamiento)
Promedio 79%</t>
  </si>
  <si>
    <t>La meta presenta un avance acumulado del 93,82%.</t>
  </si>
  <si>
    <t>Inspección, vigilancia y control</t>
  </si>
  <si>
    <t xml:space="preserve">Expedientes a cargo de las inspecciones de policía impulsados </t>
  </si>
  <si>
    <t xml:space="preserve">Número de expedientes a cargo de las inspecciones de policía impulsados </t>
  </si>
  <si>
    <t>Suma</t>
  </si>
  <si>
    <t xml:space="preserve">Expedientes de actuaciones de policía </t>
  </si>
  <si>
    <t>Fallos de fondo</t>
  </si>
  <si>
    <t>Aplicativo ARCO</t>
  </si>
  <si>
    <t>Se impulsó procesalmente 2.618 expedientes a cargo de las inspecciones de policía</t>
  </si>
  <si>
    <t>Carpeta one drive 9</t>
  </si>
  <si>
    <t>Se impulsó procesalmente 3.537 expedientes a cargo de las inspecciones de policía</t>
  </si>
  <si>
    <t>Carpeta one drive - Meta 11
Reporte de seguimiento presentado por la Dirección para la Gestión Policiva</t>
  </si>
  <si>
    <t>Se impulsó procesalmente 6.137 expedientes a cargo de las inspecciones de policía</t>
  </si>
  <si>
    <t>Reporte DGP</t>
  </si>
  <si>
    <t>Fallos de fondo en primera instancia proferidos</t>
  </si>
  <si>
    <t>Número de Fallos de fondo en primera instancia proferidos</t>
  </si>
  <si>
    <t>Se profirieron 2.256 fallos en primera instancia a cargo de las inspecciones de policía.</t>
  </si>
  <si>
    <t>Carpeta one drive 10</t>
  </si>
  <si>
    <t>Se profirieron 1939 fallos en primera instancia a cargo de las inspecciones de policía.</t>
  </si>
  <si>
    <t>Carpeta one drive - Meta 12</t>
  </si>
  <si>
    <t>Se profirieron 3191 fallos en primera instancia a cargo de las inspecciones de policía.</t>
  </si>
  <si>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</si>
  <si>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</si>
  <si>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</si>
  <si>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</si>
  <si>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</si>
  <si>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Meta reportada por la  DGP
pese al reporte de la DGP, se adjuntan 11 resoluciones firmadas por el Alcalde, realizadas en en trimestre.</t>
  </si>
  <si>
    <t>Carpeta one drive 11</t>
  </si>
  <si>
    <t>Carpeta one drive - Meta 13</t>
  </si>
  <si>
    <t xml:space="preserve">Se archivaron 48 actuaciones administrativas activas en el tercer trimestre. </t>
  </si>
  <si>
    <t>Actuaciones Administrativas terminadas hasta la primera instancia</t>
  </si>
  <si>
    <t>Número de Actuaciones Administrativas terminadas hasta la primera instancia</t>
  </si>
  <si>
    <t xml:space="preserve">Se terminaron 13 actuaciones administrativas en primera instancia. </t>
  </si>
  <si>
    <t>Carpeta one drive 12</t>
  </si>
  <si>
    <t>Carpeta one drive - Meta 14</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</si>
  <si>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</si>
  <si>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</si>
  <si>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</si>
  <si>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</si>
  <si>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</si>
  <si>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Se realizan 17 operativos de control relacionados con la integridad del espacio público.
Enero    6 operativos  
Febrero  3 operativos
Marzo       8 operativos</t>
  </si>
  <si>
    <t>Se adjuntas actas en la carpeta compartida one drive 13</t>
  </si>
  <si>
    <t>Se realizaron 18 operativos de control relacionados con la integridad del espacio público.
Abril    15 operativos  
Mayo  3 operativos</t>
  </si>
  <si>
    <t>Carpeta one drive - Meta 15</t>
  </si>
  <si>
    <t>Se realizaron 20 operativos de control relacionados con la integridad del espacio público.
Julio   6 operativos  
Agosto  6 operativos
Septiembre 8 operativos</t>
  </si>
  <si>
    <t>Se presentaron dificultades para cumplir con la meta debido a problemas logisticos de transporte y personal. No obstante la meta global de la vigencia se cumplio.</t>
  </si>
  <si>
    <t>Acciones de control u operativos en materia actividad económica realizadas</t>
  </si>
  <si>
    <t>Número de Acciones de control u operativos en materia actividad económica realizadas</t>
  </si>
  <si>
    <t>Se realizan 30 operativos de control relacionados con actividad económica.
Enero    27 operativos  
Febrero  1 operativo
Marzo       2 operativos</t>
  </si>
  <si>
    <t>Se adjuntas actas en la carpeta compartida one drive 14</t>
  </si>
  <si>
    <t>Se realizaron 26 operativos de control relacionados con actividad económica.
Abril    15 operativos  
Mayo  8 operativos
Junio 3 operativos</t>
  </si>
  <si>
    <t>Carpeta one drive - Meta 16</t>
  </si>
  <si>
    <t>Se realizaron 28 operativos de control relacionados con actividad económica.
Julio    9 operativos  
Agosto  9 operativos
Septiembre 10 operativos</t>
  </si>
  <si>
    <t>Acciones de control u operativos en materia de obras y urbanismo realizadas</t>
  </si>
  <si>
    <t>Número de Acciones de control u operativos en materia de obras y urbanismo realizadas</t>
  </si>
  <si>
    <t>Se realizan 7 operativos de control relacionados con obras y urbanismo.
Enero    6 operativos  
Marzo       1 operativo</t>
  </si>
  <si>
    <t>Se adjuntas actas en la carpeta compartida one drive 15</t>
  </si>
  <si>
    <t>Se realizaron 25 operativos de control relacionados con obras y urbanismo.
Abril    3 operativos  
Mayo  21 operativos
Junio 1  operativos</t>
  </si>
  <si>
    <t>Carpeta one drive - Meta 17</t>
  </si>
  <si>
    <t>Se realizaron 34 operativos de control relacionados con obras y urbanismo.
Julio   5 operativos  
Agosto  10 operativos
Septiembre 19  operativos</t>
  </si>
  <si>
    <t xml:space="preserve">Se realizaron 74 operativos de control, con la anterior se da cumplimiento a la meta de la vigencia que correspondia a 50. </t>
  </si>
  <si>
    <t>Acciones de control u operativos para el cumplimiento de los fallos de río Bogotá realizadas</t>
  </si>
  <si>
    <t>Número de Acciones de control u operativos para el cumplimiento de los fallos de río Bogotá realizadas</t>
  </si>
  <si>
    <t>Acta de asistencia e informe de la actividad</t>
  </si>
  <si>
    <t>Acta de asistencia e informe de la actividad y registros fotográficos</t>
  </si>
  <si>
    <t>Se realizan 2 operativos para el cumplimiento de los fallos de río bogotá.
Enero    1 operativo
Marzo   1 operativo</t>
  </si>
  <si>
    <t>Se adjuntas actas en la carpeta compartida one drive 16</t>
  </si>
  <si>
    <t>Se realizaron 3 operativos para el cumplimiento de los fallos de río bogotá.
Mayo 2 operativos
Junio 1 operativo</t>
  </si>
  <si>
    <t>Carpeta one drive - Meta 18</t>
  </si>
  <si>
    <t>Se realizaron 4 operativos para el cumplimiento de los fallos de Río Bogotá.
Julio 3 operativos
Agosto 1 operativo</t>
  </si>
  <si>
    <t xml:space="preserve">Se realizaron 2 operativos en el mes de octubre y un opertaivo en el mes de diciembre con lo cual se cumplio la meta del trimestre. </t>
  </si>
  <si>
    <t xml:space="preserve">Se realizaron 12 operativos para el cumplimiento de la meta establecida en la vigencia que correspondia a 10 visitas. </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</si>
  <si>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</si>
  <si>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</si>
  <si>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</si>
  <si>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</si>
  <si>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</si>
  <si>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</si>
  <si>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</si>
  <si>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</si>
  <si>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</si>
  <si>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</si>
  <si>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</si>
  <si>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</si>
  <si>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</si>
  <si>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Implementación del Sistema de Gestión Ambiental en un porcentaje de 57%, resultados obtenidos de la inspección ambiental realizada el 05 de mayo de 2021, empleando el formato: PLE-PIN-F012 Formato inspecciones ambientales para verificación de implementación del plan institucional de gestión ambiental.</t>
  </si>
  <si>
    <t>Reporte de gestión ambiental OAP</t>
  </si>
  <si>
    <t>MT 2. Mantener el 100% de las acciones de mejora asignadas al proceso/Alcaldía con relación a planes de mejoramiento interno documentadas y vigentes</t>
  </si>
  <si>
    <t>Acciones correctivas documentadas y vigentes</t>
  </si>
  <si>
    <t>1 -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</si>
  <si>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</si>
  <si>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</si>
  <si>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</si>
  <si>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</si>
  <si>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</si>
  <si>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no tiene acciones de mejora vencidas</t>
  </si>
  <si>
    <t>Reporte MIMEC</t>
  </si>
  <si>
    <t>La localidad tiene 12 acciones de las cuales 4 presentan vencimiento. El porcentaje  muestra el avance en el cierre o cumplimiento de acciones frente a las acciones asignadas en aplicativo MIMEC para los planes de mejora en ejecución.</t>
  </si>
  <si>
    <t>Reporte de acciones de mejora MIMEC.</t>
  </si>
  <si>
    <t>La localidad cuenta con 11 acciones de mejora abiertas, de las cuales 1 presenta vencimiento, de acuerdo con la información registrada en el aplicativo MIMEC.</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</si>
  <si>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</si>
  <si>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</si>
  <si>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</si>
  <si>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</si>
  <si>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</si>
  <si>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</si>
  <si>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</si>
  <si>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</si>
  <si>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</si>
  <si>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La Alcaldía Local Fontibón ha cumplido con 114 de los 115 requisitos de publicación de información en su página web, de acuerdo con lo previsto en la Ley 1712 de 2014, según lo informado por la Oficina Asesora de Comunicaciones de la SDG mediante memorando No. 20211400241773, lo que representa un avance del 99,13% para el II Trimestre de 2021</t>
  </si>
  <si>
    <t>Reporte Oficina Asesora de Comunicaciones</t>
  </si>
  <si>
    <t>La Alcaldía Local de Fontibón ha cumpido 115 de los 115 requisitos de publicación de información en su página web, de acuerdo con lo previsto en la Ley 1712 de 2014, según lo informado por la Oficina Asesora de Comunicaciones de la SDG mediante memorando No. 20211400349573</t>
  </si>
  <si>
    <t>http://www.fontibon.gov.co/tabla_archivos/107-registros-publicaciones</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</si>
  <si>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</si>
  <si>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</si>
  <si>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</si>
  <si>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</si>
  <si>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</si>
  <si>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</si>
  <si>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La Alcaldía Local de Fontibón asistió a la capacitación brindada a los promotores de mejora, en la que se brindaron lineamientos sobre la gestión de riesgos, planes de mejora, planeación institucional y PAAC.</t>
  </si>
  <si>
    <t>Registro de asistencia Teams</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</si>
  <si>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</si>
  <si>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</si>
  <si>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</si>
  <si>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</si>
  <si>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</si>
  <si>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</si>
  <si>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</si>
  <si>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</si>
  <si>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</si>
  <si>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</si>
  <si>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La localidad ha atendido 5.145 requerimientos ciudadanos de las vigencias 2016 a 2020.</t>
  </si>
  <si>
    <t>Reporte CRONOS</t>
  </si>
  <si>
    <t xml:space="preserve">La Localidad de Fontibón ha atendido 5463 requerimientos ciudadanos, de los 6087 recibidos, lo que representa un 89,7% de gestión frente a la meta prevista. </t>
  </si>
  <si>
    <t>Reporte de requerimientos ciudadanos Subsecretaría de Gestión Institucional</t>
  </si>
  <si>
    <t>La localidad de Fontibon ha atendido 750 requerimientos ciudadanos, de los 1384 recibidos, lo que representan un avance acumulado del 54,19% de gestión frente a la meta prevista.</t>
  </si>
  <si>
    <t>Reporte de requerimientos ciudadanos SGI</t>
  </si>
  <si>
    <t>Total metas transversales (20%)</t>
  </si>
  <si>
    <t xml:space="preserve">Total plan de gestión </t>
  </si>
  <si>
    <t>Se realizaron 17 operativos en este periodo asi:
Octubre:7
Noviembre:2
Diciembre:8</t>
  </si>
  <si>
    <t>Se realizaron 37 operativos en el trimestre  con impacto en temas asociados a operativos de polvora</t>
  </si>
  <si>
    <t xml:space="preserve">La Alcaldía Local de Fontibón logró una participación de 959 votantes en presupuestos participativos para la vigencia 2021, respecto a los 1149 votantes de la vigencia 2020. </t>
  </si>
  <si>
    <t xml:space="preserve">Se logró que 42 propuestas ganadoras de presupuestos participativos (Fase II) contaran con recursos comprometidos en la vigencia, para un resultado del 93,33% en periodo. </t>
  </si>
  <si>
    <t>Se logró que 42 propuestas ganadoras de presupuestos participativos (Fase II) contaran con recursos comprometidos en la vigencia, para un resultado del 93,33% en periodo. 
Se garantizó que la totalidad de propuestas ciudadanas viables quedaran incluidas dentro de los anexos técnicos de los diferentes procesos contractuales que se adjudicaron durante la vigencia 2021. Algunas de las propuestas relacionadas con infraestrutura no pudieron ser incluidas por no contar con todos los requisitos técnicos necesarios.</t>
  </si>
  <si>
    <t xml:space="preserve">La Alcaldía Local de Fontibón realizó el giro de $10.213.207.591 del presupuesto comprometido constituido como obligaciones por pagar de la vigencia 2020, lo que representa una ejecución del 70,05% para el periodo. </t>
  </si>
  <si>
    <t xml:space="preserve">La Alcaldía Local de Fontibón realizó el giro de $4.893.135.601 del presupuesto comprometido constituido como obligaciones por pagar de la vigencia 2019 y anteriores, lo que representa un nivel de ejecución del 15,61%. </t>
  </si>
  <si>
    <t xml:space="preserve">La Alcaldía Local de Fontibón realizó el giro de $4.893.135.601 del presupuesto comprometido constituido como obligaciones por pagar de la vigencia 2019 y anteriores, lo que representa un nivel de ejecución del 15,61%. 
Para el último trimestre de 2021, se efectuó verificación de la totalidad de requisitos para la efectiva aprobación de los pagos correspondientes a obligaciones por pagar de vigencias anteriores, encontrando que en varios casos no se contaba con la totalidad de soportes que permitiera verificar el cumplimiento de obligaciones, productos o requisitos para pago, así las cosas, se hizo devolución a los supervisores de apoyo e interventores de contratos para el complemento respectivo, logrando aprobar lo que realmente cumpliera con lo establecido en términos contractuales, desafortunadamente los pagos que no fueron subsanados tuvieron que ser devueltos y programados en sus desembolsos para la vigencia 2022 al tener el cierre de vigencia programado para el 24 de diciembre de 2021. 
De igual manera, muchos de los procesos de años anteriores, obedecen a procesos de liberación de saldos por concepto de liquidaciones de contratos, los cuales han tenido un proceso de revisión detallado que incluyó: verificación de totalidad de expedientes físicos, recopilación de soportes que no obraban en los contratos, requerimiento a contratistas para la presentación de informes finales y demás documentos de pago, agotando los trámites legales para la respectiva liquidación, en este sentido es importante mencionar que   
Como alternativas para el pago efectivo de estas cuentas se planea establecer estrategias de control y seguimiento que permitan ejecutar de forma oportuna los recursos financieros, realizando seguimiento al PAC anual y mensual, reuniones con apoyos a supervisión para verificar estado de los contratos a su cargo, resolver dudas y orientar sobre las adecuadas prácticas en la aprobación de pagos, actividades a cargo del equipo de liquidaciones y pagos que será contratado durante el mes de enero para poyar dicha depuración de saldos. </t>
  </si>
  <si>
    <t>La Alcaldía Local de Fontibón comprometió $27.491.453.799 del presupuesto de inversión directa de la vigencia 2021, lo que representa una ejecución del 97,15% de lo programado.</t>
  </si>
  <si>
    <t xml:space="preserve">La Alcaldía Local de Fontibón efectuó giros por valor de $14.999.510.878 del presupuesto total disponible de inversión directa de la vigencia, lo que representa una ejecución del 53% para la vigencia. </t>
  </si>
  <si>
    <t xml:space="preserve">En el IV trimestre de 2021, la Alcaldía Local de Fontibón impulsó procesalmente 5325 expedientes a cargo de las inspecciones de policía, lo que representa un resultado del 100% para el periodo. </t>
  </si>
  <si>
    <t>Se impulsó procesalmente 17.617 expedientes a cargo de las inspecciones de policía</t>
  </si>
  <si>
    <t xml:space="preserve">En el IV trimestre de 2021, la Alcaldía Local de Fontibón profirió 2282 fallos en primera instancia sobre los expedientes a cargo de las inspecciones de policía, lo que representa un resultado del 100% para el periodo. </t>
  </si>
  <si>
    <t>Se profirieron 9.668 fallos en primera instancia a cargo de las inspecciones de policía.</t>
  </si>
  <si>
    <t xml:space="preserve">La Alcaldía Local de Fontibón no logró terminar  actuaciones administrativas activas en el IV trimestre, razón por la cual debe emprender acciones para mejorar los resultados en los próximos periodos. 
Esta meta no se pudo cumplir, ya que la Alcaldia tuvo cambio de Alcade en esta vigencia, y los procesos de empalme que se realizaron demandaron mayor tiempo y actividades administrativas, por lo anterior no se realizó el archivo de las actuaciones administrativas  de manera oportuna. </t>
  </si>
  <si>
    <t xml:space="preserve">La Alcaldía Local de Fontibón terminó 5 actuaciones administrativas en primera instancia para el IV trimestre de 2021, lo que representa un resultado del 15,15% para el periodo. </t>
  </si>
  <si>
    <t xml:space="preserve">Se terminaron 29 actuaciones administrativas en primera instancia. </t>
  </si>
  <si>
    <t>Se realizaron 72 operativos de control relacionados con la integridad del espacio público.</t>
  </si>
  <si>
    <t>Se realizaron 121 operativos de control , lo anterior da cumplimiento a la meta de la vigencia que correspondia a 88.</t>
  </si>
  <si>
    <t>Actas de operativos realizados</t>
  </si>
  <si>
    <t>Implementación del Sistema de Gestión Ambiental en un porcentaje de 60%, resultados obtenidos de la inspección ambiental realizada el 04 de noviembre de 2021, empleando el formato: PLE-PIN-F012 Formato inspecciones ambientales para verificación de implementación del plan institucional de gestión ambiental.</t>
  </si>
  <si>
    <t>Implementación del Sistema de Gestión Ambiental en un porcentaje de 57%, resultados obtenidos de la inspección ambiental realizada el 05 de mayo de 2021, empleando el formato: PLE-PIN-F012 Formato inspecciones ambientales para verificación de implementación del plan institucional de gestión ambiental.El avance acumulado de la meta es del 73,13%</t>
  </si>
  <si>
    <t>De las 24 acciones abiertas, la localidad tiene 0 acciones vencidas, lo que representa una ejecución de la meta del 100%</t>
  </si>
  <si>
    <t>De las 24 acciones abiertas, la localidad tiene 0 acciones vencidas, lo que representa una ejecución de la meta del 100% para el IV trimestre de 2021 y del 89,48% para la vigencia.</t>
  </si>
  <si>
    <t>La acaldía local cumplió con la publicación en su página web de 115 requisitos de información , de acuerdo con lo dispuesto por la Ley 1712 de 2014.</t>
  </si>
  <si>
    <t xml:space="preserve">La acaldía local cumplió con la publicación en su página web de 115 requisitos de información , de acuerdo con lo dispuesto por la Ley 1712 de 2014. La meta alcanzó un resultado acumulado del 99,71%. </t>
  </si>
  <si>
    <t>La alcaldía local participó en las reuniones y capacitaciones brindadas para la mejora del sistema de gestión institucional</t>
  </si>
  <si>
    <t>Soportes de reunión</t>
  </si>
  <si>
    <t>Reporte SGI</t>
  </si>
  <si>
    <t xml:space="preserve">La alcaldía local logró la atención de 1384 requerimientos ciudadanos, lo que representa un cumplimiento del 100% de la meta esperada. </t>
  </si>
  <si>
    <r>
      <t xml:space="preserve">1. Cumplir el </t>
    </r>
    <r>
      <rPr>
        <b/>
        <sz val="11"/>
        <color indexed="8"/>
        <rFont val="Calibri Light"/>
        <family val="2"/>
        <scheme val="major"/>
      </rPr>
      <t>10%</t>
    </r>
    <r>
      <rPr>
        <sz val="11"/>
        <color indexed="8"/>
        <rFont val="Calibri Light"/>
        <family val="2"/>
        <scheme val="major"/>
      </rPr>
      <t xml:space="preserve"> de las metas del Plan de Desarrollo Local (metas entregadas)</t>
    </r>
  </si>
  <si>
    <r>
      <t xml:space="preserve">2. Incrementar en </t>
    </r>
    <r>
      <rPr>
        <b/>
        <sz val="11"/>
        <color indexed="8"/>
        <rFont val="Calibri Light"/>
        <family val="2"/>
        <scheme val="major"/>
      </rPr>
      <t xml:space="preserve">15% </t>
    </r>
    <r>
      <rPr>
        <sz val="11"/>
        <color indexed="8"/>
        <rFont val="Calibri Light"/>
        <family val="2"/>
        <scheme val="major"/>
      </rPr>
      <t>la participación efectiva la ciudadanía  votantes) en los ejercicios de presupuestos participativos Fase II con respecto al año anterior</t>
    </r>
  </si>
  <si>
    <r>
      <t xml:space="preserve">3. Lograr que el </t>
    </r>
    <r>
      <rPr>
        <b/>
        <sz val="11"/>
        <rFont val="Calibri Light"/>
        <family val="2"/>
        <scheme val="major"/>
      </rPr>
      <t xml:space="preserve">100% </t>
    </r>
    <r>
      <rPr>
        <sz val="11"/>
        <rFont val="Calibri Light"/>
        <family val="2"/>
        <scheme val="major"/>
      </rPr>
      <t xml:space="preserve"> de las propuestas ganadoras de  presupuestos participativos (Fase II) cuenten con todos los recursos comprometidos en la vigencia.</t>
    </r>
  </si>
  <si>
    <r>
      <t xml:space="preserve">4. Girar mínimo el </t>
    </r>
    <r>
      <rPr>
        <b/>
        <sz val="11"/>
        <color indexed="8"/>
        <rFont val="Calibri Light"/>
        <family val="2"/>
        <scheme val="major"/>
      </rPr>
      <t>60%</t>
    </r>
    <r>
      <rPr>
        <sz val="11"/>
        <color indexed="8"/>
        <rFont val="Calibri Light"/>
        <family val="2"/>
        <scheme val="major"/>
      </rPr>
      <t xml:space="preserve"> del presupuesto comprometido constituido como obligaciones por pagar de la vigencia 2020</t>
    </r>
  </si>
  <si>
    <r>
      <t>5. Girar mínimo el </t>
    </r>
    <r>
      <rPr>
        <b/>
        <sz val="11"/>
        <color indexed="8"/>
        <rFont val="Calibri Light"/>
        <family val="2"/>
        <scheme val="major"/>
      </rPr>
      <t xml:space="preserve"> 60% </t>
    </r>
    <r>
      <rPr>
        <sz val="11"/>
        <color indexed="8"/>
        <rFont val="Calibri Light"/>
        <family val="2"/>
        <scheme val="major"/>
      </rPr>
      <t>del presupuesto comprometido constituido como obligaciones por pagar de la vigencia 2019 y anteriores</t>
    </r>
  </si>
  <si>
    <r>
      <t xml:space="preserve">6. Comprometer mínimo el </t>
    </r>
    <r>
      <rPr>
        <b/>
        <sz val="11"/>
        <color indexed="8"/>
        <rFont val="Calibri Light"/>
        <family val="2"/>
        <scheme val="major"/>
      </rPr>
      <t>25%</t>
    </r>
    <r>
      <rPr>
        <sz val="11"/>
        <color indexed="8"/>
        <rFont val="Calibri Light"/>
        <family val="2"/>
        <scheme val="major"/>
      </rPr>
      <t xml:space="preserve"> al 30 de junio y el </t>
    </r>
    <r>
      <rPr>
        <b/>
        <sz val="11"/>
        <color indexed="8"/>
        <rFont val="Calibri Light"/>
        <family val="2"/>
        <scheme val="major"/>
      </rPr>
      <t>95%</t>
    </r>
    <r>
      <rPr>
        <sz val="11"/>
        <color indexed="8"/>
        <rFont val="Calibri Light"/>
        <family val="2"/>
        <scheme val="major"/>
      </rPr>
      <t xml:space="preserve"> al 31 de diciembre del presupuesto de inversión directa de la vigencia 2021</t>
    </r>
  </si>
  <si>
    <r>
      <t xml:space="preserve">7. Girar mínimo el </t>
    </r>
    <r>
      <rPr>
        <b/>
        <sz val="11"/>
        <color indexed="8"/>
        <rFont val="Calibri Light"/>
        <family val="2"/>
        <scheme val="major"/>
      </rPr>
      <t>40% </t>
    </r>
    <r>
      <rPr>
        <sz val="11"/>
        <color indexed="8"/>
        <rFont val="Calibri Light"/>
        <family val="2"/>
        <scheme val="major"/>
      </rPr>
      <t>del presupuesto total  disponible de inversión directa de la vigencia</t>
    </r>
  </si>
  <si>
    <r>
      <t xml:space="preserve">8. Registrar en el sistema SIPSE Local, el </t>
    </r>
    <r>
      <rPr>
        <b/>
        <sz val="11"/>
        <color indexed="8"/>
        <rFont val="Calibri Light"/>
        <family val="2"/>
        <scheme val="major"/>
      </rPr>
      <t>95%</t>
    </r>
    <r>
      <rPr>
        <sz val="11"/>
        <color indexed="8"/>
        <rFont val="Calibri Light"/>
        <family val="2"/>
        <scheme val="major"/>
      </rPr>
      <t xml:space="preserve"> de los contratos publicados en la plataforma SECOP I y II de la vigencia. </t>
    </r>
  </si>
  <si>
    <r>
      <t xml:space="preserve">9. Lograr que el </t>
    </r>
    <r>
      <rPr>
        <b/>
        <sz val="11"/>
        <color indexed="8"/>
        <rFont val="Calibri Light"/>
        <family val="2"/>
        <scheme val="major"/>
      </rPr>
      <t>100%</t>
    </r>
    <r>
      <rPr>
        <sz val="11"/>
        <color indexed="8"/>
        <rFont val="Calibri Light"/>
        <family val="2"/>
        <scheme val="major"/>
      </rPr>
      <t xml:space="preserve"> de los contratos celebrados se encuentren en estado ejecución dentro del sistema SIPSE Local. </t>
    </r>
  </si>
  <si>
    <r>
      <t xml:space="preserve">10.Registrar y actualizar al </t>
    </r>
    <r>
      <rPr>
        <b/>
        <sz val="11"/>
        <color indexed="8"/>
        <rFont val="Calibri Light"/>
        <family val="2"/>
        <scheme val="major"/>
      </rPr>
      <t>95%</t>
    </r>
    <r>
      <rPr>
        <sz val="11"/>
        <color indexed="8"/>
        <rFont val="Calibri Light"/>
        <family val="2"/>
        <scheme val="major"/>
      </rPr>
      <t xml:space="preserve"> la información en los módulos y funcionalidades en producción de SIPSE Local de la vigencia (Módulo de proyectos-Banco de Iniciativas, Módulo de Contratación y Financiero)</t>
    </r>
  </si>
  <si>
    <r>
      <t xml:space="preserve">11. Impulsar procesalmente (avocar, rechazar, enviar al competente y todo lo que derive del desarrollo de la actuación), </t>
    </r>
    <r>
      <rPr>
        <b/>
        <sz val="11"/>
        <color indexed="8"/>
        <rFont val="Calibri Light"/>
        <family val="2"/>
        <scheme val="major"/>
      </rPr>
      <t>7.680</t>
    </r>
    <r>
      <rPr>
        <sz val="11"/>
        <color indexed="8"/>
        <rFont val="Calibri Light"/>
        <family val="2"/>
        <scheme val="major"/>
      </rPr>
      <t xml:space="preserve"> expedientes a cargo de las inspecciones de policía.</t>
    </r>
  </si>
  <si>
    <r>
      <t xml:space="preserve">12. Proferir </t>
    </r>
    <r>
      <rPr>
        <b/>
        <sz val="11"/>
        <color indexed="8"/>
        <rFont val="Calibri Light"/>
        <family val="2"/>
        <scheme val="major"/>
      </rPr>
      <t>3.840</t>
    </r>
    <r>
      <rPr>
        <sz val="11"/>
        <color indexed="8"/>
        <rFont val="Calibri Light"/>
        <family val="2"/>
        <scheme val="major"/>
      </rPr>
      <t xml:space="preserve"> de fallos en primera instancia sobre los expedientes a cargo de las inspecciones de policía</t>
    </r>
  </si>
  <si>
    <r>
      <t xml:space="preserve">13. Terminar (archivar), </t>
    </r>
    <r>
      <rPr>
        <b/>
        <sz val="11"/>
        <color indexed="8"/>
        <rFont val="Calibri Light"/>
        <family val="2"/>
        <scheme val="major"/>
      </rPr>
      <t xml:space="preserve">74 </t>
    </r>
    <r>
      <rPr>
        <sz val="11"/>
        <color indexed="8"/>
        <rFont val="Calibri Light"/>
        <family val="2"/>
        <scheme val="major"/>
      </rPr>
      <t>actuaciones administrativas activas</t>
    </r>
  </si>
  <si>
    <r>
      <t xml:space="preserve">Se archivaron </t>
    </r>
    <r>
      <rPr>
        <sz val="11"/>
        <color indexed="8"/>
        <rFont val="Calibri Light"/>
        <family val="2"/>
        <scheme val="major"/>
      </rPr>
      <t>11 actuaciones administrativas activas.</t>
    </r>
  </si>
  <si>
    <r>
      <t>Se archivaron 60</t>
    </r>
    <r>
      <rPr>
        <sz val="11"/>
        <color indexed="8"/>
        <rFont val="Calibri Light"/>
        <family val="2"/>
        <scheme val="major"/>
      </rPr>
      <t xml:space="preserve"> actuaciones administrativas activas.</t>
    </r>
  </si>
  <si>
    <r>
      <t xml:space="preserve">14. Terminar </t>
    </r>
    <r>
      <rPr>
        <b/>
        <sz val="11"/>
        <color indexed="8"/>
        <rFont val="Calibri Light"/>
        <family val="2"/>
        <scheme val="major"/>
      </rPr>
      <t xml:space="preserve">89 </t>
    </r>
    <r>
      <rPr>
        <sz val="11"/>
        <color indexed="8"/>
        <rFont val="Calibri Light"/>
        <family val="2"/>
        <scheme val="major"/>
      </rPr>
      <t>actuaciones administrativas en primera instancia</t>
    </r>
  </si>
  <si>
    <r>
      <t>Se archivaron 3</t>
    </r>
    <r>
      <rPr>
        <sz val="11"/>
        <color indexed="8"/>
        <rFont val="Calibri Light"/>
        <family val="2"/>
        <scheme val="major"/>
      </rPr>
      <t xml:space="preserve"> actuaciones administrativas activas.</t>
    </r>
  </si>
  <si>
    <r>
      <t>Se archivaron 8</t>
    </r>
    <r>
      <rPr>
        <sz val="11"/>
        <color indexed="8"/>
        <rFont val="Calibri Light"/>
        <family val="2"/>
        <scheme val="major"/>
      </rPr>
      <t xml:space="preserve"> actuaciones administrativas activas.</t>
    </r>
  </si>
  <si>
    <r>
      <t xml:space="preserve">15. Realizar </t>
    </r>
    <r>
      <rPr>
        <b/>
        <sz val="11"/>
        <color indexed="8"/>
        <rFont val="Calibri Light"/>
        <family val="2"/>
        <scheme val="major"/>
      </rPr>
      <t>70</t>
    </r>
    <r>
      <rPr>
        <sz val="11"/>
        <color indexed="8"/>
        <rFont val="Calibri Light"/>
        <family val="2"/>
        <scheme val="major"/>
      </rPr>
      <t xml:space="preserve"> operativos de inspección, vigilancia y control en materia de integridad del espacio público</t>
    </r>
  </si>
  <si>
    <r>
      <t xml:space="preserve">16. Realizar </t>
    </r>
    <r>
      <rPr>
        <b/>
        <sz val="11"/>
        <color indexed="8"/>
        <rFont val="Calibri Light"/>
        <family val="2"/>
        <scheme val="major"/>
      </rPr>
      <t>88</t>
    </r>
    <r>
      <rPr>
        <sz val="11"/>
        <color indexed="8"/>
        <rFont val="Calibri Light"/>
        <family val="2"/>
        <scheme val="major"/>
      </rPr>
      <t xml:space="preserve"> operativos de inspección, vigilancia y control en materia de actividad económica </t>
    </r>
  </si>
  <si>
    <r>
      <t xml:space="preserve">17. Realizar </t>
    </r>
    <r>
      <rPr>
        <b/>
        <sz val="11"/>
        <color indexed="8"/>
        <rFont val="Calibri Light"/>
        <family val="2"/>
        <scheme val="major"/>
      </rPr>
      <t>50</t>
    </r>
    <r>
      <rPr>
        <sz val="11"/>
        <color indexed="8"/>
        <rFont val="Calibri Light"/>
        <family val="2"/>
        <scheme val="major"/>
      </rPr>
      <t xml:space="preserve"> operativos de inspección, vigilancia y control en materia de obras y urbanismo </t>
    </r>
  </si>
  <si>
    <r>
      <t xml:space="preserve">18. Realizar </t>
    </r>
    <r>
      <rPr>
        <b/>
        <sz val="11"/>
        <color indexed="8"/>
        <rFont val="Calibri Light"/>
        <family val="2"/>
        <scheme val="major"/>
      </rPr>
      <t>10</t>
    </r>
    <r>
      <rPr>
        <sz val="11"/>
        <color indexed="8"/>
        <rFont val="Calibri Light"/>
        <family val="2"/>
        <scheme val="major"/>
      </rPr>
      <t xml:space="preserve"> operativos de inspección, vigilancia y control para dar cumplimiento a los fallos Río Bogotá </t>
    </r>
  </si>
  <si>
    <t xml:space="preserve">La alcaldía local registró 287 contratos de los 343 contratos publicados en la plataforma SECOP I y II de la vigencia. </t>
  </si>
  <si>
    <t xml:space="preserve">La alcaldía local tiene 266 contratos en estado ejecución de los 287 contratos registrados en SIPSE LOCAL. </t>
  </si>
  <si>
    <t>Con corte 31 de diciembre 2021 el Módulo de proyectos, se encuentra actualizado con toda la información de planeación al 31/12/2021 lo que equivale al 100%, esto es presupuestos por proyectos,  metas y actividades; con relación al Módulo de contratación encontramos como resultado lo indicado en la meta 9 con un 82.49% de contratos en ejecución y finalmente para el Módulo iniciativas 2021, se incorporaron las iniciativas con un 50%. Asi las cosas como resultado del anterior analisis se determina un porcentaje de regsitro en  77.50%</t>
  </si>
  <si>
    <t xml:space="preserve">A partir de los procesos de laboratorios se logro consolidar un mayor numero de propuestas colectivas que permitio que en un gran numero de temas y metas no se hiciera necesario el proceso de votacion, lo que disminuyo la cantidad de ciudadanos votantes, sin embargo se hizo una amplia convocatoria en redes sociales de la alcaldía local, así como en los diferentes instancias de participación y se conto con un punto movil de pedagogia y votacion. No obstante, no logró incrementar el número de votantes respecto a la vigencia anterior. </t>
  </si>
  <si>
    <t>28 de enero de 2022</t>
  </si>
  <si>
    <t>Para el cuarto trimestre de la vigencia 2021, el plan de gestión de la Alcaldía Local alcanzó un nivel de desempeño del 82,25% de acuerdo con lo programado, y del 80,88% acumulado para la vigencia.</t>
  </si>
  <si>
    <t>8 de febrero de 2022</t>
  </si>
  <si>
    <t xml:space="preserve">Se corrige la evaluación final de la meta de atención de requerimientos ciudadanos, de acuerdo con la información suministrada por la SGI. La evaluación fina acumulada de la vigencia es de 82,71%. </t>
  </si>
  <si>
    <t>El avance de la meta corresponde al valor reportado por la Dirección para la Gestión del Desarrollo Local a partir de la información publicada por la Secretaría Distrital de Planeación en su página web a través de la Matriz Unificada de Seguimiento a la Inversión MUSI con corte a 31 de diciembre de 2021.</t>
  </si>
  <si>
    <t>Se incluye el reporte definitivo de la meta No. 1 "Cumplir el 10% de las metas del Plan de Desarrollo Local (metas entregadas)", a partir de la información reportada por la Dirección para la Gestión del Desarrollo Local proveniente de la MUSI publicada por la Secretaría Distrital de Planeación. Para el cuarto trimestre de la vigencia 2021, el plan de gestión de la Alcaldía Local alcanzó un nivel de desempeño del 81,80% de acuerdo con lo programado, y del 85,36% acumulado para la vigencia.</t>
  </si>
  <si>
    <t>8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</si>
</sst>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7" x14ac:knownFonts="1">
    <font>
      <sz val="11"/>
      <color theme="1"/>
      <name val="Calibri"/>
      <family val="2"/>
      <scheme val="minor"/>
    </font>
    <font>
      <sz val="11"/>
      <color indexed="8"/>
      <name val="Calibri Light"/>
      <family val="2"/>
    </font>
    <font>
      <b/>
      <sz val="11"/>
      <color indexed="8"/>
      <name val="Calibri Light"/>
      <family val="2"/>
    </font>
    <font>
      <b/>
      <u/>
      <sz val="11"/>
      <color indexed="8"/>
      <name val="Calibri Light"/>
      <family val="2"/>
    </font>
    <font>
      <sz val="11"/>
      <color theme="1"/>
      <name val="Calibri"/>
      <family val="2"/>
      <scheme val="minor"/>
    </font>
    <font>
      <sz val="11"/>
      <color theme="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b/>
      <sz val="11"/>
      <color theme="1"/>
      <name val="Calibri Light"/>
      <family val="2"/>
      <scheme val="major"/>
    </font>
    <font>
      <sz val="11"/>
      <name val="Calibri Light"/>
      <family val="2"/>
      <scheme val="major"/>
    </font>
    <font>
      <b/>
      <sz val="11"/>
      <color indexed="8"/>
      <name val="Calibri Light"/>
      <family val="2"/>
      <scheme val="major"/>
    </font>
    <font>
      <sz val="11"/>
      <color indexed="8"/>
      <name val="Calibri Light"/>
      <family val="2"/>
      <scheme val="major"/>
    </font>
    <font>
      <b/>
      <sz val="11"/>
      <name val="Calibri Light"/>
      <family val="2"/>
      <scheme val="major"/>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0070C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41" fontId="4" fillId="0" borderId="0" applyFont="0" applyFill="0" applyBorder="0" applyAlignment="0" applyProtection="0"/>
    <xf numFmtId="9" fontId="4" fillId="0" borderId="0" applyFont="0" applyFill="0" applyBorder="0" applyAlignment="0" applyProtection="0"/>
  </cellStyleXfs>
  <cellXfs count="142">
    <xf numFmtId="0" fontId="0" fillId="0" borderId="0" xfId="0"/>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5" fillId="0" borderId="1" xfId="0" applyFont="1" applyBorder="1" applyAlignment="1" applyProtection="1">
      <alignment wrapText="1"/>
      <protection hidden="1"/>
    </xf>
    <xf numFmtId="10" fontId="5" fillId="0" borderId="1" xfId="2" applyNumberFormat="1" applyFont="1" applyBorder="1" applyAlignment="1" applyProtection="1">
      <alignment horizontal="right" vertical="top" wrapText="1"/>
      <protection hidden="1"/>
    </xf>
    <xf numFmtId="41" fontId="5" fillId="0" borderId="1" xfId="1" applyFont="1" applyBorder="1" applyAlignment="1" applyProtection="1">
      <alignment horizontal="left" vertical="top" wrapText="1"/>
      <protection hidden="1"/>
    </xf>
    <xf numFmtId="41" fontId="5" fillId="0" borderId="1" xfId="0" applyNumberFormat="1" applyFont="1" applyBorder="1" applyAlignment="1" applyProtection="1">
      <alignment horizontal="left" vertical="top" wrapText="1"/>
      <protection hidden="1"/>
    </xf>
    <xf numFmtId="0" fontId="5" fillId="0" borderId="1" xfId="0" applyFont="1" applyBorder="1" applyAlignment="1" applyProtection="1">
      <alignment horizontal="right" vertical="top" wrapText="1"/>
      <protection hidden="1"/>
    </xf>
    <xf numFmtId="0" fontId="6" fillId="2" borderId="1" xfId="0" applyFont="1" applyFill="1" applyBorder="1" applyAlignment="1" applyProtection="1">
      <alignment wrapText="1"/>
      <protection hidden="1"/>
    </xf>
    <xf numFmtId="0" fontId="8" fillId="0" borderId="1" xfId="0" applyFont="1" applyBorder="1" applyAlignment="1" applyProtection="1">
      <alignment horizontal="left" vertical="top" wrapText="1"/>
      <protection hidden="1"/>
    </xf>
    <xf numFmtId="9" fontId="8" fillId="0" borderId="1" xfId="0" applyNumberFormat="1" applyFont="1" applyBorder="1" applyAlignment="1" applyProtection="1">
      <alignment horizontal="right" vertical="top" wrapText="1"/>
      <protection hidden="1"/>
    </xf>
    <xf numFmtId="0" fontId="8" fillId="3" borderId="1" xfId="0" applyFont="1" applyFill="1" applyBorder="1" applyAlignment="1" applyProtection="1">
      <alignment horizontal="left" vertical="top" wrapText="1"/>
      <protection hidden="1"/>
    </xf>
    <xf numFmtId="9" fontId="8" fillId="3" borderId="1" xfId="0" applyNumberFormat="1" applyFont="1" applyFill="1" applyBorder="1" applyAlignment="1" applyProtection="1">
      <alignment horizontal="right" vertical="top" wrapText="1"/>
      <protection hidden="1"/>
    </xf>
    <xf numFmtId="9" fontId="8" fillId="3" borderId="1" xfId="2" applyFont="1" applyFill="1" applyBorder="1" applyAlignment="1" applyProtection="1">
      <alignment horizontal="right" vertical="top" wrapText="1"/>
      <protection hidden="1"/>
    </xf>
    <xf numFmtId="0" fontId="9" fillId="2" borderId="1" xfId="0" applyFont="1" applyFill="1" applyBorder="1" applyAlignment="1" applyProtection="1">
      <alignment wrapText="1"/>
      <protection hidden="1"/>
    </xf>
    <xf numFmtId="9" fontId="9" fillId="2" borderId="1" xfId="2" applyFont="1" applyFill="1" applyBorder="1" applyAlignment="1" applyProtection="1">
      <alignment wrapText="1"/>
      <protection hidden="1"/>
    </xf>
    <xf numFmtId="9" fontId="9" fillId="2" borderId="1" xfId="0" applyNumberFormat="1" applyFont="1" applyFill="1" applyBorder="1" applyAlignment="1" applyProtection="1">
      <alignment wrapText="1"/>
      <protection hidden="1"/>
    </xf>
    <xf numFmtId="0" fontId="10" fillId="4" borderId="1" xfId="0" applyFont="1" applyFill="1" applyBorder="1" applyAlignment="1" applyProtection="1">
      <alignment wrapText="1"/>
      <protection hidden="1"/>
    </xf>
    <xf numFmtId="0" fontId="11" fillId="4" borderId="1" xfId="0" applyFont="1" applyFill="1" applyBorder="1" applyAlignment="1" applyProtection="1">
      <alignment wrapText="1"/>
      <protection hidden="1"/>
    </xf>
    <xf numFmtId="9" fontId="11" fillId="4" borderId="1" xfId="2" applyFont="1" applyFill="1" applyBorder="1" applyAlignment="1" applyProtection="1">
      <alignment wrapText="1"/>
      <protection hidden="1"/>
    </xf>
    <xf numFmtId="9" fontId="10" fillId="4" borderId="1" xfId="2" applyFont="1" applyFill="1" applyBorder="1" applyAlignment="1" applyProtection="1">
      <alignment wrapText="1"/>
      <protection hidden="1"/>
    </xf>
    <xf numFmtId="0" fontId="12" fillId="5" borderId="1" xfId="0" applyFont="1" applyFill="1" applyBorder="1" applyAlignment="1" applyProtection="1">
      <alignment horizontal="center" vertical="center" wrapText="1"/>
      <protection hidden="1"/>
    </xf>
    <xf numFmtId="0" fontId="5" fillId="0" borderId="0" xfId="0" applyFont="1" applyAlignment="1" applyProtection="1">
      <alignment horizontal="left" vertical="top" wrapText="1"/>
      <protection hidden="1"/>
    </xf>
    <xf numFmtId="0" fontId="6" fillId="0" borderId="0" xfId="0" applyFont="1" applyAlignment="1" applyProtection="1">
      <alignment wrapText="1"/>
      <protection hidden="1"/>
    </xf>
    <xf numFmtId="0" fontId="10" fillId="0" borderId="0" xfId="0" applyFont="1" applyAlignment="1" applyProtection="1">
      <alignment wrapText="1"/>
      <protection hidden="1"/>
    </xf>
    <xf numFmtId="0" fontId="5"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41" fontId="5" fillId="0" borderId="1" xfId="1" applyFont="1" applyBorder="1" applyAlignment="1" applyProtection="1">
      <alignment horizontal="center" vertical="top" wrapText="1"/>
      <protection hidden="1"/>
    </xf>
    <xf numFmtId="9" fontId="7" fillId="2" borderId="1" xfId="2" applyFont="1" applyFill="1" applyBorder="1" applyAlignment="1" applyProtection="1">
      <alignment horizontal="center" wrapText="1"/>
      <protection hidden="1"/>
    </xf>
    <xf numFmtId="9" fontId="8" fillId="0" borderId="1" xfId="2" applyFont="1" applyBorder="1" applyAlignment="1" applyProtection="1">
      <alignment horizontal="center" vertical="top" wrapText="1"/>
      <protection hidden="1"/>
    </xf>
    <xf numFmtId="0" fontId="8" fillId="0" borderId="1" xfId="0" applyFont="1" applyBorder="1" applyAlignment="1" applyProtection="1">
      <alignment horizontal="center" vertical="top" wrapText="1"/>
      <protection hidden="1"/>
    </xf>
    <xf numFmtId="10" fontId="8" fillId="0" borderId="1" xfId="0" applyNumberFormat="1" applyFont="1" applyBorder="1" applyAlignment="1" applyProtection="1">
      <alignment horizontal="center" vertical="top" wrapText="1"/>
      <protection hidden="1"/>
    </xf>
    <xf numFmtId="9" fontId="8" fillId="0" borderId="1" xfId="0" applyNumberFormat="1" applyFont="1" applyBorder="1" applyAlignment="1" applyProtection="1">
      <alignment horizontal="center" vertical="top" wrapText="1"/>
      <protection hidden="1"/>
    </xf>
    <xf numFmtId="9" fontId="9" fillId="2" borderId="1" xfId="0" applyNumberFormat="1" applyFont="1" applyFill="1" applyBorder="1" applyAlignment="1" applyProtection="1">
      <alignment horizontal="center" wrapText="1"/>
      <protection hidden="1"/>
    </xf>
    <xf numFmtId="9" fontId="10" fillId="4" borderId="1" xfId="2" applyFont="1" applyFill="1" applyBorder="1" applyAlignment="1" applyProtection="1">
      <alignment horizontal="center" wrapText="1"/>
      <protection hidden="1"/>
    </xf>
    <xf numFmtId="9" fontId="11" fillId="4" borderId="1" xfId="0" applyNumberFormat="1" applyFont="1" applyFill="1" applyBorder="1" applyAlignment="1" applyProtection="1">
      <alignment horizontal="center" wrapText="1"/>
      <protection hidden="1"/>
    </xf>
    <xf numFmtId="0" fontId="5" fillId="0" borderId="0" xfId="0" applyFont="1" applyAlignment="1" applyProtection="1">
      <alignment horizontal="justify" vertical="top" wrapText="1"/>
      <protection hidden="1"/>
    </xf>
    <xf numFmtId="0" fontId="12" fillId="6" borderId="1" xfId="0" applyFont="1" applyFill="1" applyBorder="1" applyAlignment="1" applyProtection="1">
      <alignment horizontal="justify" vertical="top" wrapText="1"/>
      <protection hidden="1"/>
    </xf>
    <xf numFmtId="0" fontId="6" fillId="2" borderId="1" xfId="0" applyFont="1" applyFill="1" applyBorder="1" applyAlignment="1" applyProtection="1">
      <alignment horizontal="justify" vertical="top" wrapText="1"/>
      <protection hidden="1"/>
    </xf>
    <xf numFmtId="0" fontId="8" fillId="0" borderId="1" xfId="0" applyFont="1" applyBorder="1" applyAlignment="1" applyProtection="1">
      <alignment horizontal="justify" vertical="top" wrapText="1"/>
      <protection hidden="1"/>
    </xf>
    <xf numFmtId="0" fontId="10" fillId="4" borderId="1" xfId="0" applyFont="1" applyFill="1" applyBorder="1" applyAlignment="1" applyProtection="1">
      <alignment horizontal="justify" vertical="top" wrapText="1"/>
      <protection hidden="1"/>
    </xf>
    <xf numFmtId="0" fontId="12" fillId="5" borderId="1" xfId="0" applyFont="1" applyFill="1" applyBorder="1" applyAlignment="1" applyProtection="1">
      <alignment horizontal="justify" vertical="top" wrapText="1"/>
      <protection hidden="1"/>
    </xf>
    <xf numFmtId="9" fontId="9" fillId="2" borderId="1" xfId="0" applyNumberFormat="1" applyFont="1" applyFill="1" applyBorder="1" applyAlignment="1" applyProtection="1">
      <alignment horizontal="center" vertical="top" wrapText="1"/>
      <protection hidden="1"/>
    </xf>
    <xf numFmtId="9" fontId="10" fillId="4" borderId="1" xfId="2" applyFont="1" applyFill="1" applyBorder="1" applyAlignment="1" applyProtection="1">
      <alignment horizontal="center" vertical="top" wrapText="1"/>
      <protection hidden="1"/>
    </xf>
    <xf numFmtId="10" fontId="5" fillId="0" borderId="1" xfId="2" applyNumberFormat="1" applyFont="1" applyFill="1" applyBorder="1" applyAlignment="1" applyProtection="1">
      <alignment horizontal="right" vertical="top" wrapText="1"/>
      <protection hidden="1"/>
    </xf>
    <xf numFmtId="10" fontId="5" fillId="0" borderId="1" xfId="0" applyNumberFormat="1" applyFont="1" applyBorder="1" applyAlignment="1" applyProtection="1">
      <alignment horizontal="left" vertical="top" wrapText="1"/>
      <protection hidden="1"/>
    </xf>
    <xf numFmtId="9" fontId="5" fillId="0" borderId="1" xfId="0" applyNumberFormat="1" applyFont="1" applyBorder="1" applyAlignment="1" applyProtection="1">
      <alignment horizontal="left" vertical="top" wrapText="1"/>
      <protection hidden="1"/>
    </xf>
    <xf numFmtId="9" fontId="5" fillId="0" borderId="1" xfId="0" applyNumberFormat="1" applyFont="1" applyBorder="1" applyAlignment="1" applyProtection="1">
      <alignment horizontal="center" vertical="top" wrapText="1"/>
      <protection hidden="1"/>
    </xf>
    <xf numFmtId="9" fontId="5" fillId="0" borderId="1" xfId="0" applyNumberFormat="1" applyFont="1" applyBorder="1" applyAlignment="1" applyProtection="1">
      <alignment horizontal="justify" vertical="top" wrapText="1"/>
      <protection hidden="1"/>
    </xf>
    <xf numFmtId="0" fontId="5" fillId="0" borderId="1" xfId="0" applyFont="1" applyBorder="1" applyAlignment="1" applyProtection="1">
      <alignment horizontal="justify" vertical="top" wrapText="1"/>
      <protection hidden="1"/>
    </xf>
    <xf numFmtId="9" fontId="5" fillId="0" borderId="1" xfId="2" applyFont="1" applyFill="1" applyBorder="1" applyAlignment="1" applyProtection="1">
      <alignment horizontal="left" vertical="top" wrapText="1"/>
      <protection hidden="1"/>
    </xf>
    <xf numFmtId="10" fontId="5" fillId="0" borderId="1" xfId="0" applyNumberFormat="1" applyFont="1" applyBorder="1" applyAlignment="1" applyProtection="1">
      <alignment horizontal="center" vertical="top" wrapText="1"/>
      <protection hidden="1"/>
    </xf>
    <xf numFmtId="0" fontId="13" fillId="0" borderId="1" xfId="0" applyFont="1" applyBorder="1" applyAlignment="1" applyProtection="1">
      <alignment horizontal="left" vertical="top" wrapText="1"/>
      <protection hidden="1"/>
    </xf>
    <xf numFmtId="164" fontId="5" fillId="0" borderId="1" xfId="0" applyNumberFormat="1" applyFont="1" applyBorder="1" applyAlignment="1" applyProtection="1">
      <alignment horizontal="center" vertical="top" wrapText="1"/>
      <protection hidden="1"/>
    </xf>
    <xf numFmtId="10" fontId="8" fillId="0" borderId="1" xfId="2" applyNumberFormat="1" applyFont="1" applyBorder="1" applyAlignment="1" applyProtection="1">
      <alignment horizontal="center" vertical="top" wrapText="1"/>
      <protection hidden="1"/>
    </xf>
    <xf numFmtId="10" fontId="13" fillId="0" borderId="1" xfId="2" applyNumberFormat="1" applyFont="1" applyFill="1" applyBorder="1" applyAlignment="1" applyProtection="1">
      <alignment horizontal="right" vertical="top" wrapText="1"/>
      <protection hidden="1"/>
    </xf>
    <xf numFmtId="9" fontId="13" fillId="0" borderId="1" xfId="0" applyNumberFormat="1" applyFont="1" applyBorder="1" applyAlignment="1" applyProtection="1">
      <alignment horizontal="left" vertical="top" wrapText="1"/>
      <protection hidden="1"/>
    </xf>
    <xf numFmtId="9" fontId="13" fillId="0" borderId="1" xfId="0" applyNumberFormat="1" applyFont="1" applyBorder="1" applyAlignment="1" applyProtection="1">
      <alignment horizontal="center" vertical="top" wrapText="1"/>
      <protection hidden="1"/>
    </xf>
    <xf numFmtId="0" fontId="13" fillId="0" borderId="0" xfId="0" applyFont="1" applyAlignment="1" applyProtection="1">
      <alignment horizontal="left" vertical="top" wrapText="1"/>
      <protection hidden="1"/>
    </xf>
    <xf numFmtId="10" fontId="9" fillId="2" borderId="1" xfId="0" applyNumberFormat="1" applyFont="1" applyFill="1" applyBorder="1" applyAlignment="1" applyProtection="1">
      <alignment horizontal="center" vertical="top" wrapText="1"/>
      <protection hidden="1"/>
    </xf>
    <xf numFmtId="10" fontId="11" fillId="4" borderId="1" xfId="0" applyNumberFormat="1" applyFont="1" applyFill="1" applyBorder="1" applyAlignment="1" applyProtection="1">
      <alignment horizontal="center" vertical="top" wrapText="1"/>
      <protection hidden="1"/>
    </xf>
    <xf numFmtId="0" fontId="5" fillId="0" borderId="1" xfId="0" applyFont="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wrapText="1"/>
      <protection hidden="1"/>
    </xf>
    <xf numFmtId="0" fontId="12" fillId="7" borderId="1" xfId="0" applyFont="1" applyFill="1" applyBorder="1" applyAlignment="1" applyProtection="1">
      <alignment horizontal="center" vertical="center" wrapText="1"/>
      <protection hidden="1"/>
    </xf>
    <xf numFmtId="0" fontId="12" fillId="8" borderId="1" xfId="0" applyFont="1" applyFill="1" applyBorder="1" applyAlignment="1" applyProtection="1">
      <alignment horizontal="center" vertical="center" wrapText="1"/>
      <protection hidden="1"/>
    </xf>
    <xf numFmtId="0" fontId="12" fillId="9" borderId="1" xfId="0" applyFont="1" applyFill="1" applyBorder="1" applyAlignment="1" applyProtection="1">
      <alignment horizontal="center" vertical="center" wrapText="1"/>
      <protection hidden="1"/>
    </xf>
    <xf numFmtId="0" fontId="12" fillId="6" borderId="1" xfId="0" applyFont="1" applyFill="1" applyBorder="1" applyAlignment="1" applyProtection="1">
      <alignment horizontal="center" vertical="center" wrapText="1"/>
      <protection hidden="1"/>
    </xf>
    <xf numFmtId="0" fontId="12" fillId="4" borderId="1" xfId="0" applyFont="1" applyFill="1" applyBorder="1" applyAlignment="1" applyProtection="1">
      <alignment horizontal="center" vertical="center" wrapText="1"/>
      <protection hidden="1"/>
    </xf>
    <xf numFmtId="10" fontId="5" fillId="0" borderId="1" xfId="2" applyNumberFormat="1" applyFont="1" applyFill="1" applyBorder="1" applyAlignment="1" applyProtection="1">
      <alignment horizontal="center" vertical="top" wrapText="1"/>
    </xf>
    <xf numFmtId="10" fontId="5" fillId="0" borderId="1" xfId="2" applyNumberFormat="1" applyFont="1" applyFill="1" applyBorder="1" applyAlignment="1" applyProtection="1">
      <alignment horizontal="right" vertical="top" wrapText="1"/>
    </xf>
    <xf numFmtId="9" fontId="5" fillId="0" borderId="1" xfId="2" applyFont="1" applyFill="1" applyBorder="1" applyAlignment="1" applyProtection="1">
      <alignment horizontal="right" vertical="top" wrapText="1"/>
    </xf>
    <xf numFmtId="9" fontId="13" fillId="0" borderId="1" xfId="0" applyNumberFormat="1" applyFont="1" applyBorder="1" applyAlignment="1">
      <alignment horizontal="center" vertical="top" wrapText="1"/>
    </xf>
    <xf numFmtId="0" fontId="13" fillId="0" borderId="1" xfId="0" applyFont="1" applyBorder="1" applyAlignment="1">
      <alignment horizontal="justify" vertical="top" wrapText="1"/>
    </xf>
    <xf numFmtId="10" fontId="13" fillId="0" borderId="1" xfId="2" applyNumberFormat="1" applyFont="1" applyFill="1" applyBorder="1" applyAlignment="1" applyProtection="1">
      <alignment horizontal="center" vertical="top" wrapText="1"/>
    </xf>
    <xf numFmtId="9" fontId="5" fillId="0" borderId="1" xfId="0" applyNumberFormat="1" applyFont="1" applyBorder="1" applyAlignment="1">
      <alignment horizontal="center" vertical="top" wrapText="1"/>
    </xf>
    <xf numFmtId="164" fontId="5" fillId="0" borderId="1" xfId="0" applyNumberFormat="1" applyFont="1" applyBorder="1" applyAlignment="1">
      <alignment horizontal="center" vertical="top" wrapText="1"/>
    </xf>
    <xf numFmtId="0" fontId="5" fillId="0" borderId="1" xfId="0" applyFont="1" applyBorder="1" applyAlignment="1">
      <alignment horizontal="justify" vertical="top" wrapText="1"/>
    </xf>
    <xf numFmtId="10" fontId="5" fillId="0" borderId="1" xfId="0" applyNumberFormat="1" applyFont="1" applyBorder="1" applyAlignment="1">
      <alignment horizontal="center" vertical="top" wrapText="1"/>
    </xf>
    <xf numFmtId="9" fontId="5" fillId="0" borderId="1" xfId="2" applyFont="1" applyFill="1" applyBorder="1" applyAlignment="1" applyProtection="1">
      <alignment horizontal="center" vertical="top" wrapText="1"/>
    </xf>
    <xf numFmtId="164" fontId="5" fillId="0" borderId="1" xfId="2" applyNumberFormat="1" applyFont="1" applyBorder="1" applyAlignment="1" applyProtection="1">
      <alignment horizontal="center" vertical="top" wrapText="1"/>
    </xf>
    <xf numFmtId="1" fontId="5" fillId="0" borderId="1" xfId="0" applyNumberFormat="1" applyFont="1" applyBorder="1" applyAlignment="1">
      <alignment horizontal="center" vertical="top" wrapText="1"/>
    </xf>
    <xf numFmtId="10" fontId="5" fillId="0" borderId="1" xfId="2" applyNumberFormat="1" applyFont="1" applyBorder="1" applyAlignment="1" applyProtection="1">
      <alignment horizontal="center" vertical="top" wrapText="1"/>
    </xf>
    <xf numFmtId="0" fontId="5" fillId="0" borderId="1" xfId="0" applyFont="1" applyBorder="1" applyAlignment="1">
      <alignment horizontal="center" vertical="top" wrapText="1"/>
    </xf>
    <xf numFmtId="10" fontId="8" fillId="0" borderId="1" xfId="2" applyNumberFormat="1" applyFont="1" applyFill="1" applyBorder="1" applyAlignment="1" applyProtection="1">
      <alignment horizontal="center" vertical="top" wrapText="1"/>
    </xf>
    <xf numFmtId="0" fontId="5" fillId="0" borderId="1" xfId="0" applyFont="1" applyBorder="1" applyAlignment="1" applyProtection="1">
      <alignment vertical="center" wrapText="1"/>
      <protection hidden="1"/>
    </xf>
    <xf numFmtId="10" fontId="12" fillId="7" borderId="1" xfId="0" applyNumberFormat="1" applyFont="1" applyFill="1" applyBorder="1" applyAlignment="1" applyProtection="1">
      <alignment horizontal="center" vertical="center" wrapText="1"/>
      <protection hidden="1"/>
    </xf>
    <xf numFmtId="10" fontId="10" fillId="4" borderId="1" xfId="2" applyNumberFormat="1" applyFont="1" applyFill="1" applyBorder="1" applyAlignment="1" applyProtection="1">
      <alignment horizontal="center" vertical="top" wrapText="1"/>
      <protection hidden="1"/>
    </xf>
    <xf numFmtId="0" fontId="12" fillId="0" borderId="0" xfId="0" applyFont="1" applyAlignment="1" applyProtection="1">
      <alignment horizontal="left" vertical="center" wrapText="1"/>
      <protection hidden="1"/>
    </xf>
    <xf numFmtId="0" fontId="12" fillId="3" borderId="0" xfId="0" applyFont="1" applyFill="1" applyAlignment="1" applyProtection="1">
      <alignment horizontal="center" vertical="center" wrapText="1"/>
      <protection hidden="1"/>
    </xf>
    <xf numFmtId="0" fontId="5" fillId="0" borderId="1" xfId="0" applyFont="1" applyBorder="1" applyAlignment="1" applyProtection="1">
      <alignment horizontal="justify" vertical="top" wrapText="1"/>
      <protection locked="0"/>
    </xf>
    <xf numFmtId="0" fontId="5" fillId="0" borderId="0" xfId="0" applyFont="1" applyAlignment="1" applyProtection="1">
      <alignment vertical="top" wrapText="1"/>
      <protection hidden="1"/>
    </xf>
    <xf numFmtId="0" fontId="12" fillId="7" borderId="1" xfId="0" applyFont="1" applyFill="1" applyBorder="1" applyAlignment="1" applyProtection="1">
      <alignment horizontal="center" vertical="top" wrapText="1"/>
      <protection hidden="1"/>
    </xf>
    <xf numFmtId="0" fontId="6" fillId="2" borderId="1" xfId="0" applyFont="1" applyFill="1" applyBorder="1" applyAlignment="1" applyProtection="1">
      <alignment vertical="top" wrapText="1"/>
      <protection hidden="1"/>
    </xf>
    <xf numFmtId="0" fontId="10" fillId="4" borderId="1" xfId="0" applyFont="1" applyFill="1" applyBorder="1" applyAlignment="1" applyProtection="1">
      <alignment vertical="top" wrapText="1"/>
      <protection hidden="1"/>
    </xf>
    <xf numFmtId="41" fontId="5" fillId="0" borderId="1" xfId="0" applyNumberFormat="1" applyFont="1" applyBorder="1" applyAlignment="1" applyProtection="1">
      <alignment horizontal="center" vertical="top" wrapText="1"/>
      <protection hidden="1"/>
    </xf>
    <xf numFmtId="9" fontId="8" fillId="0" borderId="1" xfId="0" applyNumberFormat="1" applyFont="1" applyBorder="1" applyAlignment="1" applyProtection="1">
      <alignment horizontal="left" vertical="top" wrapText="1"/>
      <protection hidden="1"/>
    </xf>
    <xf numFmtId="10" fontId="8" fillId="0" borderId="1" xfId="2" applyNumberFormat="1" applyFont="1" applyBorder="1" applyAlignment="1" applyProtection="1">
      <alignment horizontal="center" vertical="top" wrapText="1"/>
    </xf>
    <xf numFmtId="10" fontId="5" fillId="0" borderId="0" xfId="0" applyNumberFormat="1" applyFont="1" applyAlignment="1" applyProtection="1">
      <alignment horizontal="center" wrapText="1"/>
      <protection hidden="1"/>
    </xf>
    <xf numFmtId="10" fontId="5" fillId="0" borderId="0" xfId="0" applyNumberFormat="1" applyFont="1" applyAlignment="1" applyProtection="1">
      <alignment horizontal="center" vertical="center" wrapText="1"/>
      <protection hidden="1"/>
    </xf>
    <xf numFmtId="0" fontId="12" fillId="9"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13" fillId="0" borderId="1" xfId="0" applyFont="1" applyBorder="1" applyAlignment="1" applyProtection="1">
      <alignment horizontal="justify" vertical="top" wrapText="1"/>
      <protection hidden="1"/>
    </xf>
    <xf numFmtId="10" fontId="5" fillId="0" borderId="1" xfId="0" applyNumberFormat="1" applyFont="1" applyBorder="1" applyAlignment="1" applyProtection="1">
      <alignment horizontal="right" vertical="top" wrapText="1"/>
      <protection hidden="1"/>
    </xf>
    <xf numFmtId="1" fontId="5" fillId="0" borderId="1" xfId="1" applyNumberFormat="1" applyFont="1" applyBorder="1" applyAlignment="1" applyProtection="1">
      <alignment horizontal="center" vertical="top"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lignment vertical="top" wrapText="1"/>
    </xf>
    <xf numFmtId="0" fontId="5" fillId="2" borderId="1" xfId="0" applyFont="1" applyFill="1" applyBorder="1" applyAlignment="1" applyProtection="1">
      <alignment horizontal="justify" vertical="top" wrapText="1"/>
      <protection hidden="1"/>
    </xf>
    <xf numFmtId="10" fontId="12" fillId="2" borderId="1" xfId="2" applyNumberFormat="1" applyFont="1" applyFill="1" applyBorder="1" applyAlignment="1" applyProtection="1">
      <alignment horizontal="center" vertical="top" wrapText="1"/>
      <protection hidden="1"/>
    </xf>
    <xf numFmtId="0" fontId="5" fillId="2" borderId="1" xfId="0" applyFont="1" applyFill="1" applyBorder="1" applyAlignment="1" applyProtection="1">
      <alignment vertical="top" wrapText="1"/>
      <protection hidden="1"/>
    </xf>
    <xf numFmtId="0" fontId="12" fillId="2" borderId="1" xfId="0" applyFont="1" applyFill="1" applyBorder="1" applyAlignment="1" applyProtection="1">
      <alignment vertical="top"/>
      <protection hidden="1"/>
    </xf>
    <xf numFmtId="9" fontId="12" fillId="2" borderId="1" xfId="2" applyFont="1" applyFill="1" applyBorder="1" applyAlignment="1" applyProtection="1">
      <alignment vertical="top" wrapText="1"/>
      <protection hidden="1"/>
    </xf>
    <xf numFmtId="9" fontId="12" fillId="2" borderId="1" xfId="2" applyFont="1" applyFill="1" applyBorder="1" applyAlignment="1" applyProtection="1">
      <alignment horizontal="center" vertical="top" wrapText="1"/>
      <protection hidden="1"/>
    </xf>
    <xf numFmtId="0" fontId="8" fillId="0" borderId="0" xfId="0" applyFont="1" applyAlignment="1" applyProtection="1">
      <alignment vertical="top" wrapText="1"/>
      <protection hidden="1"/>
    </xf>
    <xf numFmtId="0" fontId="5" fillId="0" borderId="1" xfId="0" applyFont="1" applyBorder="1" applyAlignment="1" applyProtection="1">
      <alignment horizontal="center" vertical="center" wrapText="1"/>
      <protection hidden="1"/>
    </xf>
    <xf numFmtId="9" fontId="5" fillId="0" borderId="1" xfId="0" applyNumberFormat="1" applyFont="1" applyFill="1" applyBorder="1" applyAlignment="1" applyProtection="1">
      <alignment horizontal="center" vertical="top" wrapText="1"/>
      <protection hidden="1"/>
    </xf>
    <xf numFmtId="0" fontId="5" fillId="0" borderId="1" xfId="0" applyFont="1" applyFill="1" applyBorder="1" applyAlignment="1" applyProtection="1">
      <alignment horizontal="justify" vertical="top" wrapText="1"/>
      <protection hidden="1"/>
    </xf>
    <xf numFmtId="10" fontId="5" fillId="0" borderId="1" xfId="2" applyNumberFormat="1" applyFont="1" applyFill="1" applyBorder="1" applyAlignment="1">
      <alignment horizontal="right" vertical="top" wrapText="1"/>
    </xf>
    <xf numFmtId="0" fontId="5" fillId="0" borderId="1" xfId="0" applyFont="1" applyFill="1" applyBorder="1" applyAlignment="1" applyProtection="1">
      <alignment horizontal="justify" vertical="top" wrapText="1"/>
      <protection locked="0"/>
    </xf>
    <xf numFmtId="164" fontId="5" fillId="0" borderId="1" xfId="2" applyNumberFormat="1" applyFont="1" applyFill="1" applyBorder="1" applyAlignment="1" applyProtection="1">
      <alignment horizontal="center" vertical="top" wrapText="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justify" vertical="center" wrapText="1"/>
      <protection hidden="1"/>
    </xf>
    <xf numFmtId="0" fontId="12" fillId="5" borderId="2" xfId="0" applyFont="1" applyFill="1" applyBorder="1" applyAlignment="1" applyProtection="1">
      <alignment horizontal="center" vertical="center" wrapText="1"/>
      <protection hidden="1"/>
    </xf>
    <xf numFmtId="0" fontId="12" fillId="5" borderId="3" xfId="0" applyFont="1" applyFill="1" applyBorder="1" applyAlignment="1" applyProtection="1">
      <alignment horizontal="center" vertical="center" wrapText="1"/>
      <protection hidden="1"/>
    </xf>
    <xf numFmtId="0" fontId="12" fillId="5" borderId="4" xfId="0" applyFont="1" applyFill="1" applyBorder="1" applyAlignment="1" applyProtection="1">
      <alignment horizontal="center" vertical="center" wrapText="1"/>
      <protection hidden="1"/>
    </xf>
    <xf numFmtId="0" fontId="12" fillId="6" borderId="1" xfId="0" applyFont="1" applyFill="1" applyBorder="1" applyAlignment="1" applyProtection="1">
      <alignment horizontal="center" vertical="center" wrapText="1"/>
      <protection hidden="1"/>
    </xf>
    <xf numFmtId="0" fontId="12" fillId="4" borderId="1" xfId="0" applyFont="1" applyFill="1" applyBorder="1" applyAlignment="1" applyProtection="1">
      <alignment horizontal="center" vertical="center" wrapText="1"/>
      <protection hidden="1"/>
    </xf>
    <xf numFmtId="0" fontId="12" fillId="8" borderId="1" xfId="0" applyFont="1" applyFill="1" applyBorder="1" applyAlignment="1" applyProtection="1">
      <alignment horizontal="center" vertical="center" wrapText="1"/>
      <protection hidden="1"/>
    </xf>
    <xf numFmtId="0" fontId="12" fillId="7" borderId="1" xfId="0" applyFont="1" applyFill="1" applyBorder="1" applyAlignment="1" applyProtection="1">
      <alignment horizontal="center" vertical="center" wrapText="1"/>
      <protection hidden="1"/>
    </xf>
    <xf numFmtId="0" fontId="12" fillId="9" borderId="1" xfId="0" applyFont="1" applyFill="1" applyBorder="1" applyAlignment="1" applyProtection="1">
      <alignment horizontal="center" vertical="center" wrapText="1"/>
      <protection hidden="1"/>
    </xf>
    <xf numFmtId="0" fontId="12" fillId="2" borderId="5" xfId="0" applyFont="1" applyFill="1" applyBorder="1" applyAlignment="1" applyProtection="1">
      <alignment horizontal="center" vertical="center" wrapText="1"/>
      <protection hidden="1"/>
    </xf>
    <xf numFmtId="0" fontId="12" fillId="2" borderId="6" xfId="0" applyFont="1" applyFill="1" applyBorder="1" applyAlignment="1" applyProtection="1">
      <alignment horizontal="center" vertical="center" wrapText="1"/>
      <protection hidden="1"/>
    </xf>
    <xf numFmtId="0" fontId="12" fillId="2" borderId="7"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12" fillId="0" borderId="8"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1" xfId="0" applyFont="1" applyBorder="1" applyAlignment="1" applyProtection="1">
      <alignment horizontal="left" vertical="center" wrapText="1"/>
      <protection hidden="1"/>
    </xf>
    <xf numFmtId="0" fontId="12" fillId="2" borderId="1" xfId="0" applyFont="1" applyFill="1" applyBorder="1" applyAlignment="1" applyProtection="1">
      <alignment horizontal="center" wrapText="1"/>
      <protection hidden="1"/>
    </xf>
    <xf numFmtId="0" fontId="5" fillId="0" borderId="1" xfId="0" applyFont="1" applyBorder="1" applyAlignment="1" applyProtection="1">
      <alignment horizontal="left" vertical="center" wrapText="1"/>
      <protection hidden="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145" name="Imagen 1">
          <a:extLst>
            <a:ext uri="{FF2B5EF4-FFF2-40B4-BE49-F238E27FC236}">
              <a16:creationId xmlns:a16="http://schemas.microsoft.com/office/drawing/2014/main" id="{4106C66E-42C9-45DB-8BCE-19405C6EA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2"/>
  <sheetViews>
    <sheetView showGridLines="0" tabSelected="1" zoomScaleNormal="100" workbookViewId="0">
      <selection sqref="A1:K1"/>
    </sheetView>
  </sheetViews>
  <sheetFormatPr baseColWidth="10" defaultColWidth="10.85546875" defaultRowHeight="15" zeroHeight="1" x14ac:dyDescent="0.25"/>
  <cols>
    <col min="1" max="1" width="4.140625" style="1" customWidth="1"/>
    <col min="2" max="2" width="25.5703125" style="1" customWidth="1"/>
    <col min="3" max="3" width="13.85546875" style="1" customWidth="1"/>
    <col min="4" max="4" width="44.28515625" style="1" bestFit="1" customWidth="1"/>
    <col min="5" max="6" width="16.28515625" style="1" customWidth="1"/>
    <col min="7" max="7" width="21.710937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20.140625" style="1" customWidth="1"/>
    <col min="17" max="21" width="17.85546875" style="1" customWidth="1"/>
    <col min="22" max="22" width="19.28515625" style="25" customWidth="1"/>
    <col min="23" max="23" width="16.5703125" style="25" customWidth="1"/>
    <col min="24" max="24" width="19.42578125" style="25" customWidth="1"/>
    <col min="25" max="25" width="58.5703125" style="36" customWidth="1"/>
    <col min="26" max="26" width="30.140625" style="36" customWidth="1"/>
    <col min="27" max="29" width="16.5703125" style="25" customWidth="1"/>
    <col min="30" max="30" width="56.85546875" style="1" customWidth="1"/>
    <col min="31" max="31" width="26.7109375" style="1" customWidth="1"/>
    <col min="32" max="32" width="16.5703125" style="25" customWidth="1"/>
    <col min="33" max="33" width="16.5703125" style="98" customWidth="1"/>
    <col min="34" max="34" width="16.5703125" style="25" customWidth="1"/>
    <col min="35" max="35" width="59.5703125" style="91" customWidth="1"/>
    <col min="36" max="36" width="16.5703125" style="1" customWidth="1"/>
    <col min="37" max="39" width="16.5703125" style="25" customWidth="1"/>
    <col min="40" max="40" width="46.7109375" style="1" customWidth="1"/>
    <col min="41" max="41" width="22.7109375" style="1" customWidth="1"/>
    <col min="42" max="43" width="16.5703125" style="25" customWidth="1"/>
    <col min="44" max="44" width="21.5703125" style="25" customWidth="1"/>
    <col min="45" max="45" width="47.42578125" style="36" customWidth="1"/>
    <col min="46" max="16384" width="10.85546875" style="1"/>
  </cols>
  <sheetData>
    <row r="1" spans="1:45" ht="70.5" customHeight="1" x14ac:dyDescent="0.25">
      <c r="A1" s="134" t="s">
        <v>0</v>
      </c>
      <c r="B1" s="135"/>
      <c r="C1" s="135"/>
      <c r="D1" s="135"/>
      <c r="E1" s="135"/>
      <c r="F1" s="135"/>
      <c r="G1" s="135"/>
      <c r="H1" s="135"/>
      <c r="I1" s="135"/>
      <c r="J1" s="135"/>
      <c r="K1" s="135"/>
      <c r="L1" s="136" t="s">
        <v>1</v>
      </c>
      <c r="M1" s="136"/>
      <c r="N1" s="136"/>
      <c r="O1" s="136"/>
      <c r="P1" s="136"/>
    </row>
    <row r="2" spans="1:45" s="2" customFormat="1" ht="23.45" customHeight="1" x14ac:dyDescent="0.25">
      <c r="A2" s="137" t="s">
        <v>2</v>
      </c>
      <c r="B2" s="138"/>
      <c r="C2" s="138"/>
      <c r="D2" s="138"/>
      <c r="E2" s="138"/>
      <c r="F2" s="138"/>
      <c r="G2" s="138"/>
      <c r="H2" s="138"/>
      <c r="I2" s="138"/>
      <c r="J2" s="138"/>
      <c r="K2" s="138"/>
      <c r="L2" s="138"/>
      <c r="M2" s="138"/>
      <c r="N2" s="138"/>
      <c r="O2" s="138"/>
      <c r="P2" s="138"/>
      <c r="V2" s="26"/>
      <c r="W2" s="26"/>
      <c r="X2" s="26"/>
      <c r="Y2" s="36"/>
      <c r="Z2" s="36"/>
      <c r="AA2" s="26"/>
      <c r="AB2" s="26"/>
      <c r="AC2" s="26"/>
      <c r="AF2" s="26"/>
      <c r="AG2" s="99"/>
      <c r="AH2" s="26"/>
      <c r="AI2" s="91"/>
      <c r="AK2" s="26"/>
      <c r="AL2" s="26"/>
      <c r="AM2" s="26"/>
      <c r="AP2" s="26"/>
      <c r="AQ2" s="26"/>
      <c r="AR2" s="26"/>
      <c r="AS2" s="36"/>
    </row>
    <row r="3" spans="1:45" x14ac:dyDescent="0.25"/>
    <row r="4" spans="1:45" ht="19.5" customHeight="1" x14ac:dyDescent="0.25">
      <c r="A4" s="133" t="s">
        <v>3</v>
      </c>
      <c r="B4" s="133"/>
      <c r="C4" s="139" t="s">
        <v>4</v>
      </c>
      <c r="D4" s="139"/>
      <c r="F4" s="133" t="s">
        <v>5</v>
      </c>
      <c r="G4" s="133"/>
      <c r="H4" s="133"/>
      <c r="I4" s="133"/>
      <c r="J4" s="133"/>
      <c r="K4" s="133"/>
      <c r="L4" s="133"/>
    </row>
    <row r="5" spans="1:45" x14ac:dyDescent="0.25">
      <c r="A5" s="133"/>
      <c r="B5" s="133"/>
      <c r="C5" s="139"/>
      <c r="D5" s="139"/>
      <c r="F5" s="63" t="s">
        <v>6</v>
      </c>
      <c r="G5" s="63" t="s">
        <v>7</v>
      </c>
      <c r="H5" s="140" t="s">
        <v>8</v>
      </c>
      <c r="I5" s="140"/>
      <c r="J5" s="140"/>
      <c r="K5" s="140"/>
      <c r="L5" s="140"/>
    </row>
    <row r="6" spans="1:45" x14ac:dyDescent="0.25">
      <c r="A6" s="133"/>
      <c r="B6" s="133"/>
      <c r="C6" s="139"/>
      <c r="D6" s="139"/>
      <c r="F6" s="3">
        <v>1</v>
      </c>
      <c r="G6" s="85" t="s">
        <v>9</v>
      </c>
      <c r="H6" s="141" t="s">
        <v>10</v>
      </c>
      <c r="I6" s="141"/>
      <c r="J6" s="141"/>
      <c r="K6" s="141"/>
      <c r="L6" s="141"/>
    </row>
    <row r="7" spans="1:45" ht="170.25" customHeight="1" x14ac:dyDescent="0.25">
      <c r="A7" s="133"/>
      <c r="B7" s="133"/>
      <c r="C7" s="139"/>
      <c r="D7" s="139"/>
      <c r="F7" s="61">
        <v>2</v>
      </c>
      <c r="G7" s="61" t="s">
        <v>11</v>
      </c>
      <c r="H7" s="121" t="s">
        <v>12</v>
      </c>
      <c r="I7" s="121"/>
      <c r="J7" s="121"/>
      <c r="K7" s="121"/>
      <c r="L7" s="121"/>
    </row>
    <row r="8" spans="1:45" ht="55.5" customHeight="1" x14ac:dyDescent="0.25">
      <c r="A8" s="133"/>
      <c r="B8" s="133"/>
      <c r="C8" s="139"/>
      <c r="D8" s="139"/>
      <c r="F8" s="61">
        <v>3</v>
      </c>
      <c r="G8" s="61" t="s">
        <v>13</v>
      </c>
      <c r="H8" s="121" t="s">
        <v>14</v>
      </c>
      <c r="I8" s="121"/>
      <c r="J8" s="121"/>
      <c r="K8" s="121"/>
      <c r="L8" s="121"/>
    </row>
    <row r="9" spans="1:45" ht="106.5" customHeight="1" x14ac:dyDescent="0.25">
      <c r="A9" s="89"/>
      <c r="B9" s="89"/>
      <c r="C9" s="88"/>
      <c r="D9" s="88"/>
      <c r="F9" s="61">
        <v>4</v>
      </c>
      <c r="G9" s="61" t="s">
        <v>15</v>
      </c>
      <c r="H9" s="121" t="s">
        <v>16</v>
      </c>
      <c r="I9" s="121"/>
      <c r="J9" s="121"/>
      <c r="K9" s="121"/>
      <c r="L9" s="121"/>
    </row>
    <row r="10" spans="1:45" ht="75" customHeight="1" x14ac:dyDescent="0.25">
      <c r="A10" s="89"/>
      <c r="B10" s="89"/>
      <c r="C10" s="88"/>
      <c r="D10" s="88"/>
      <c r="F10" s="105">
        <v>5</v>
      </c>
      <c r="G10" s="105" t="s">
        <v>351</v>
      </c>
      <c r="H10" s="121" t="s">
        <v>352</v>
      </c>
      <c r="I10" s="121"/>
      <c r="J10" s="121"/>
      <c r="K10" s="121"/>
      <c r="L10" s="121"/>
    </row>
    <row r="11" spans="1:45" ht="75" customHeight="1" x14ac:dyDescent="0.25">
      <c r="A11" s="89"/>
      <c r="B11" s="89"/>
      <c r="C11" s="88"/>
      <c r="D11" s="88"/>
      <c r="F11" s="120">
        <v>6</v>
      </c>
      <c r="G11" s="120" t="s">
        <v>353</v>
      </c>
      <c r="H11" s="121" t="s">
        <v>354</v>
      </c>
      <c r="I11" s="121"/>
      <c r="J11" s="121"/>
      <c r="K11" s="121"/>
      <c r="L11" s="121"/>
    </row>
    <row r="12" spans="1:45" ht="114" customHeight="1" x14ac:dyDescent="0.25">
      <c r="A12" s="89"/>
      <c r="B12" s="89"/>
      <c r="C12" s="88"/>
      <c r="D12" s="88"/>
      <c r="F12" s="114">
        <v>7</v>
      </c>
      <c r="G12" s="114" t="s">
        <v>357</v>
      </c>
      <c r="H12" s="121" t="s">
        <v>356</v>
      </c>
      <c r="I12" s="121"/>
      <c r="J12" s="121"/>
      <c r="K12" s="121"/>
      <c r="L12" s="121"/>
    </row>
    <row r="13" spans="1:45" x14ac:dyDescent="0.25"/>
    <row r="14" spans="1:45" ht="14.45" customHeight="1" x14ac:dyDescent="0.25">
      <c r="A14" s="133" t="s">
        <v>17</v>
      </c>
      <c r="B14" s="133"/>
      <c r="C14" s="130" t="s">
        <v>18</v>
      </c>
      <c r="D14" s="133" t="s">
        <v>19</v>
      </c>
      <c r="E14" s="133"/>
      <c r="F14" s="133"/>
      <c r="G14" s="133"/>
      <c r="H14" s="133"/>
      <c r="I14" s="133"/>
      <c r="J14" s="133"/>
      <c r="K14" s="133"/>
      <c r="L14" s="133"/>
      <c r="M14" s="133"/>
      <c r="N14" s="133"/>
      <c r="O14" s="133"/>
      <c r="P14" s="133"/>
      <c r="Q14" s="126" t="s">
        <v>20</v>
      </c>
      <c r="R14" s="126"/>
      <c r="S14" s="126"/>
      <c r="T14" s="126"/>
      <c r="U14" s="126"/>
      <c r="V14" s="125" t="s">
        <v>21</v>
      </c>
      <c r="W14" s="125"/>
      <c r="X14" s="125"/>
      <c r="Y14" s="125"/>
      <c r="Z14" s="125"/>
      <c r="AA14" s="127" t="s">
        <v>21</v>
      </c>
      <c r="AB14" s="127"/>
      <c r="AC14" s="127"/>
      <c r="AD14" s="127"/>
      <c r="AE14" s="127"/>
      <c r="AF14" s="128" t="s">
        <v>21</v>
      </c>
      <c r="AG14" s="128"/>
      <c r="AH14" s="128"/>
      <c r="AI14" s="128"/>
      <c r="AJ14" s="128"/>
      <c r="AK14" s="129" t="s">
        <v>21</v>
      </c>
      <c r="AL14" s="129"/>
      <c r="AM14" s="129"/>
      <c r="AN14" s="129"/>
      <c r="AO14" s="129"/>
      <c r="AP14" s="122" t="s">
        <v>22</v>
      </c>
      <c r="AQ14" s="123"/>
      <c r="AR14" s="123"/>
      <c r="AS14" s="124"/>
    </row>
    <row r="15" spans="1:45" ht="14.45" customHeight="1" x14ac:dyDescent="0.25">
      <c r="A15" s="133"/>
      <c r="B15" s="133"/>
      <c r="C15" s="131"/>
      <c r="D15" s="133"/>
      <c r="E15" s="133"/>
      <c r="F15" s="133"/>
      <c r="G15" s="133"/>
      <c r="H15" s="133"/>
      <c r="I15" s="133"/>
      <c r="J15" s="133"/>
      <c r="K15" s="133"/>
      <c r="L15" s="133"/>
      <c r="M15" s="133"/>
      <c r="N15" s="133"/>
      <c r="O15" s="133"/>
      <c r="P15" s="133"/>
      <c r="Q15" s="126"/>
      <c r="R15" s="126"/>
      <c r="S15" s="126"/>
      <c r="T15" s="126"/>
      <c r="U15" s="126"/>
      <c r="V15" s="125" t="s">
        <v>23</v>
      </c>
      <c r="W15" s="125"/>
      <c r="X15" s="125"/>
      <c r="Y15" s="125"/>
      <c r="Z15" s="125"/>
      <c r="AA15" s="127" t="s">
        <v>24</v>
      </c>
      <c r="AB15" s="127"/>
      <c r="AC15" s="127"/>
      <c r="AD15" s="127"/>
      <c r="AE15" s="127"/>
      <c r="AF15" s="128" t="s">
        <v>25</v>
      </c>
      <c r="AG15" s="128"/>
      <c r="AH15" s="128"/>
      <c r="AI15" s="128"/>
      <c r="AJ15" s="128"/>
      <c r="AK15" s="129" t="s">
        <v>26</v>
      </c>
      <c r="AL15" s="129"/>
      <c r="AM15" s="129"/>
      <c r="AN15" s="129"/>
      <c r="AO15" s="129"/>
      <c r="AP15" s="122" t="s">
        <v>27</v>
      </c>
      <c r="AQ15" s="123"/>
      <c r="AR15" s="123"/>
      <c r="AS15" s="124"/>
    </row>
    <row r="16" spans="1:45" ht="60" x14ac:dyDescent="0.25">
      <c r="A16" s="62" t="s">
        <v>28</v>
      </c>
      <c r="B16" s="62" t="s">
        <v>29</v>
      </c>
      <c r="C16" s="132"/>
      <c r="D16" s="62" t="s">
        <v>30</v>
      </c>
      <c r="E16" s="62" t="s">
        <v>31</v>
      </c>
      <c r="F16" s="62" t="s">
        <v>32</v>
      </c>
      <c r="G16" s="62" t="s">
        <v>33</v>
      </c>
      <c r="H16" s="62" t="s">
        <v>34</v>
      </c>
      <c r="I16" s="62" t="s">
        <v>35</v>
      </c>
      <c r="J16" s="62" t="s">
        <v>36</v>
      </c>
      <c r="K16" s="62" t="s">
        <v>37</v>
      </c>
      <c r="L16" s="62" t="s">
        <v>38</v>
      </c>
      <c r="M16" s="62" t="s">
        <v>39</v>
      </c>
      <c r="N16" s="62" t="s">
        <v>40</v>
      </c>
      <c r="O16" s="62" t="s">
        <v>41</v>
      </c>
      <c r="P16" s="62" t="s">
        <v>42</v>
      </c>
      <c r="Q16" s="68" t="s">
        <v>43</v>
      </c>
      <c r="R16" s="68" t="s">
        <v>44</v>
      </c>
      <c r="S16" s="68" t="s">
        <v>45</v>
      </c>
      <c r="T16" s="68" t="s">
        <v>46</v>
      </c>
      <c r="U16" s="68" t="s">
        <v>47</v>
      </c>
      <c r="V16" s="67" t="s">
        <v>48</v>
      </c>
      <c r="W16" s="67" t="s">
        <v>49</v>
      </c>
      <c r="X16" s="67" t="s">
        <v>50</v>
      </c>
      <c r="Y16" s="37" t="s">
        <v>51</v>
      </c>
      <c r="Z16" s="37" t="s">
        <v>52</v>
      </c>
      <c r="AA16" s="65" t="s">
        <v>48</v>
      </c>
      <c r="AB16" s="65" t="s">
        <v>49</v>
      </c>
      <c r="AC16" s="65" t="s">
        <v>50</v>
      </c>
      <c r="AD16" s="65" t="s">
        <v>51</v>
      </c>
      <c r="AE16" s="65" t="s">
        <v>52</v>
      </c>
      <c r="AF16" s="64" t="s">
        <v>48</v>
      </c>
      <c r="AG16" s="86" t="s">
        <v>49</v>
      </c>
      <c r="AH16" s="64" t="s">
        <v>50</v>
      </c>
      <c r="AI16" s="92" t="s">
        <v>51</v>
      </c>
      <c r="AJ16" s="64" t="s">
        <v>52</v>
      </c>
      <c r="AK16" s="100" t="s">
        <v>48</v>
      </c>
      <c r="AL16" s="100" t="s">
        <v>49</v>
      </c>
      <c r="AM16" s="100" t="s">
        <v>50</v>
      </c>
      <c r="AN16" s="66" t="s">
        <v>51</v>
      </c>
      <c r="AO16" s="66" t="s">
        <v>52</v>
      </c>
      <c r="AP16" s="21" t="s">
        <v>48</v>
      </c>
      <c r="AQ16" s="21" t="s">
        <v>49</v>
      </c>
      <c r="AR16" s="21" t="s">
        <v>50</v>
      </c>
      <c r="AS16" s="41" t="s">
        <v>53</v>
      </c>
    </row>
    <row r="17" spans="1:45" s="22" customFormat="1" ht="225" customHeight="1" x14ac:dyDescent="0.25">
      <c r="A17" s="101">
        <v>4</v>
      </c>
      <c r="B17" s="101" t="s">
        <v>54</v>
      </c>
      <c r="C17" s="101" t="s">
        <v>55</v>
      </c>
      <c r="D17" s="101" t="s">
        <v>325</v>
      </c>
      <c r="E17" s="44">
        <f t="shared" ref="E17:E34" si="0">+(5.55555555555556%*80%)/100%</f>
        <v>4.4444444444444481E-2</v>
      </c>
      <c r="F17" s="101" t="s">
        <v>56</v>
      </c>
      <c r="G17" s="101" t="s">
        <v>57</v>
      </c>
      <c r="H17" s="101" t="s">
        <v>58</v>
      </c>
      <c r="I17" s="45">
        <v>6.6000000000000003E-2</v>
      </c>
      <c r="J17" s="101" t="s">
        <v>59</v>
      </c>
      <c r="K17" s="101" t="s">
        <v>60</v>
      </c>
      <c r="L17" s="46">
        <v>0</v>
      </c>
      <c r="M17" s="46">
        <v>0.02</v>
      </c>
      <c r="N17" s="46">
        <v>0.06</v>
      </c>
      <c r="O17" s="46">
        <v>0.1</v>
      </c>
      <c r="P17" s="46">
        <v>0.1</v>
      </c>
      <c r="Q17" s="101" t="s">
        <v>61</v>
      </c>
      <c r="R17" s="101" t="s">
        <v>62</v>
      </c>
      <c r="S17" s="101" t="s">
        <v>63</v>
      </c>
      <c r="T17" s="101" t="s">
        <v>64</v>
      </c>
      <c r="U17" s="101" t="s">
        <v>65</v>
      </c>
      <c r="V17" s="47" t="s">
        <v>66</v>
      </c>
      <c r="W17" s="47" t="s">
        <v>66</v>
      </c>
      <c r="X17" s="47" t="s">
        <v>66</v>
      </c>
      <c r="Y17" s="48" t="s">
        <v>67</v>
      </c>
      <c r="Z17" s="48" t="s">
        <v>66</v>
      </c>
      <c r="AA17" s="53">
        <v>7.0000000000000001E-3</v>
      </c>
      <c r="AB17" s="69">
        <v>7.0000000000000001E-3</v>
      </c>
      <c r="AC17" s="69">
        <f>IF(AB17/AA17&gt;100%,100%,AB17/AA17)</f>
        <v>1</v>
      </c>
      <c r="AD17" s="101" t="s">
        <v>68</v>
      </c>
      <c r="AE17" s="106" t="s">
        <v>69</v>
      </c>
      <c r="AF17" s="47">
        <v>2.1999999999999999E-2</v>
      </c>
      <c r="AG17" s="69">
        <v>2.1999999999999999E-2</v>
      </c>
      <c r="AH17" s="69">
        <f>IF(AG17/AF17&gt;100%,100%,AG17/AF17)</f>
        <v>1</v>
      </c>
      <c r="AI17" s="101" t="s">
        <v>70</v>
      </c>
      <c r="AJ17" s="101" t="s">
        <v>71</v>
      </c>
      <c r="AK17" s="51">
        <v>0.1</v>
      </c>
      <c r="AL17" s="51">
        <v>0.09</v>
      </c>
      <c r="AM17" s="69">
        <f>IF(AL17/AK17&gt;100%,100%,AL17/AK17)</f>
        <v>0.89999999999999991</v>
      </c>
      <c r="AN17" s="49" t="s">
        <v>355</v>
      </c>
      <c r="AO17" s="49" t="s">
        <v>105</v>
      </c>
      <c r="AP17" s="47">
        <f>P17</f>
        <v>0.1</v>
      </c>
      <c r="AQ17" s="103">
        <v>0.09</v>
      </c>
      <c r="AR17" s="69">
        <f>IF((AQ17/AP17)&gt;100%,100%,AQ17/AP17)</f>
        <v>0.89999999999999991</v>
      </c>
      <c r="AS17" s="48" t="s">
        <v>355</v>
      </c>
    </row>
    <row r="18" spans="1:45" s="22" customFormat="1" ht="180" x14ac:dyDescent="0.25">
      <c r="A18" s="101">
        <v>4</v>
      </c>
      <c r="B18" s="101" t="s">
        <v>54</v>
      </c>
      <c r="C18" s="101" t="s">
        <v>55</v>
      </c>
      <c r="D18" s="101" t="s">
        <v>326</v>
      </c>
      <c r="E18" s="44">
        <f t="shared" si="0"/>
        <v>4.4444444444444481E-2</v>
      </c>
      <c r="F18" s="101" t="s">
        <v>56</v>
      </c>
      <c r="G18" s="101" t="s">
        <v>72</v>
      </c>
      <c r="H18" s="101" t="s">
        <v>73</v>
      </c>
      <c r="I18" s="101" t="s">
        <v>74</v>
      </c>
      <c r="J18" s="101" t="s">
        <v>75</v>
      </c>
      <c r="K18" s="101" t="s">
        <v>60</v>
      </c>
      <c r="L18" s="46">
        <v>0</v>
      </c>
      <c r="M18" s="46">
        <v>0</v>
      </c>
      <c r="N18" s="46">
        <v>0</v>
      </c>
      <c r="O18" s="46">
        <v>0.15</v>
      </c>
      <c r="P18" s="46">
        <v>0.15</v>
      </c>
      <c r="Q18" s="101" t="s">
        <v>61</v>
      </c>
      <c r="R18" s="101" t="s">
        <v>76</v>
      </c>
      <c r="S18" s="101" t="s">
        <v>77</v>
      </c>
      <c r="T18" s="101" t="s">
        <v>64</v>
      </c>
      <c r="U18" s="101" t="s">
        <v>78</v>
      </c>
      <c r="V18" s="47" t="s">
        <v>66</v>
      </c>
      <c r="W18" s="47" t="s">
        <v>66</v>
      </c>
      <c r="X18" s="47" t="s">
        <v>66</v>
      </c>
      <c r="Y18" s="48" t="s">
        <v>67</v>
      </c>
      <c r="Z18" s="48" t="s">
        <v>66</v>
      </c>
      <c r="AA18" s="47" t="s">
        <v>66</v>
      </c>
      <c r="AB18" s="47" t="s">
        <v>66</v>
      </c>
      <c r="AC18" s="47" t="s">
        <v>66</v>
      </c>
      <c r="AD18" s="48" t="s">
        <v>79</v>
      </c>
      <c r="AE18" s="48" t="s">
        <v>66</v>
      </c>
      <c r="AF18" s="47" t="s">
        <v>66</v>
      </c>
      <c r="AG18" s="47" t="s">
        <v>66</v>
      </c>
      <c r="AH18" s="47" t="s">
        <v>66</v>
      </c>
      <c r="AI18" s="48" t="s">
        <v>80</v>
      </c>
      <c r="AJ18" s="48" t="s">
        <v>66</v>
      </c>
      <c r="AK18" s="47">
        <f t="shared" ref="AK18:AK39" si="1">O18</f>
        <v>0.15</v>
      </c>
      <c r="AL18" s="79">
        <v>0</v>
      </c>
      <c r="AM18" s="69">
        <f>IF(AL18/AK18&gt;100%,100%,AL18/AK18)</f>
        <v>0</v>
      </c>
      <c r="AN18" s="49" t="s">
        <v>350</v>
      </c>
      <c r="AO18" s="49" t="s">
        <v>105</v>
      </c>
      <c r="AP18" s="47">
        <f t="shared" ref="AP18:AP40" si="2">P18</f>
        <v>0.15</v>
      </c>
      <c r="AQ18" s="47">
        <v>0</v>
      </c>
      <c r="AR18" s="69">
        <f>IF((AQ18/AP18)&gt;100%,100%,AQ18/AP18)</f>
        <v>0</v>
      </c>
      <c r="AS18" s="48" t="s">
        <v>297</v>
      </c>
    </row>
    <row r="19" spans="1:45" s="58" customFormat="1" ht="161.25" customHeight="1" x14ac:dyDescent="0.25">
      <c r="A19" s="52">
        <v>4</v>
      </c>
      <c r="B19" s="52" t="s">
        <v>54</v>
      </c>
      <c r="C19" s="52" t="s">
        <v>55</v>
      </c>
      <c r="D19" s="52" t="s">
        <v>327</v>
      </c>
      <c r="E19" s="55">
        <f t="shared" si="0"/>
        <v>4.4444444444444481E-2</v>
      </c>
      <c r="F19" s="52" t="s">
        <v>81</v>
      </c>
      <c r="G19" s="52" t="s">
        <v>82</v>
      </c>
      <c r="H19" s="52" t="s">
        <v>83</v>
      </c>
      <c r="I19" s="52" t="s">
        <v>74</v>
      </c>
      <c r="J19" s="52" t="s">
        <v>59</v>
      </c>
      <c r="K19" s="52" t="s">
        <v>60</v>
      </c>
      <c r="L19" s="56">
        <v>0.05</v>
      </c>
      <c r="M19" s="56">
        <v>0.4</v>
      </c>
      <c r="N19" s="56">
        <v>0.8</v>
      </c>
      <c r="O19" s="56">
        <v>1</v>
      </c>
      <c r="P19" s="56">
        <v>1</v>
      </c>
      <c r="Q19" s="52" t="s">
        <v>61</v>
      </c>
      <c r="R19" s="52" t="s">
        <v>84</v>
      </c>
      <c r="S19" s="52" t="s">
        <v>85</v>
      </c>
      <c r="T19" s="52" t="s">
        <v>64</v>
      </c>
      <c r="U19" s="52" t="s">
        <v>86</v>
      </c>
      <c r="V19" s="57">
        <f t="shared" ref="V19:V34" si="3">L19</f>
        <v>0.05</v>
      </c>
      <c r="W19" s="72">
        <v>0</v>
      </c>
      <c r="X19" s="72">
        <f>+W19/V19</f>
        <v>0</v>
      </c>
      <c r="Y19" s="73" t="s">
        <v>87</v>
      </c>
      <c r="Z19" s="73" t="s">
        <v>88</v>
      </c>
      <c r="AA19" s="57">
        <f t="shared" ref="AA19:AA34" si="4">M19</f>
        <v>0.4</v>
      </c>
      <c r="AB19" s="74">
        <v>0.13039999999999999</v>
      </c>
      <c r="AC19" s="74">
        <f t="shared" ref="AC19:AC40" si="5">IF(AB19/AA19&gt;100%,100%,AB19/AA19)</f>
        <v>0.32599999999999996</v>
      </c>
      <c r="AD19" s="52" t="s">
        <v>89</v>
      </c>
      <c r="AE19" s="52" t="s">
        <v>90</v>
      </c>
      <c r="AF19" s="57">
        <f t="shared" ref="AF19:AF34" si="6">N19</f>
        <v>0.8</v>
      </c>
      <c r="AG19" s="74">
        <v>0.37780000000000002</v>
      </c>
      <c r="AH19" s="74">
        <f t="shared" ref="AH19:AH33" si="7">IF(AG19/AF19&gt;100%,100%,AG19/AF19)</f>
        <v>0.47225</v>
      </c>
      <c r="AI19" s="52" t="s">
        <v>91</v>
      </c>
      <c r="AJ19" s="101" t="s">
        <v>92</v>
      </c>
      <c r="AK19" s="57">
        <f t="shared" si="1"/>
        <v>1</v>
      </c>
      <c r="AL19" s="74">
        <v>0.93330000000000002</v>
      </c>
      <c r="AM19" s="74">
        <f t="shared" ref="AM19:AM33" si="8">IF(AL19/AK19&gt;100%,100%,AL19/AK19)</f>
        <v>0.93330000000000002</v>
      </c>
      <c r="AN19" s="49" t="s">
        <v>299</v>
      </c>
      <c r="AO19" s="49" t="s">
        <v>105</v>
      </c>
      <c r="AP19" s="57">
        <f t="shared" si="2"/>
        <v>1</v>
      </c>
      <c r="AQ19" s="74">
        <v>0.93330000000000002</v>
      </c>
      <c r="AR19" s="69">
        <f>IF((AQ19/AP19)&gt;100%,100%,AQ19/AP19)</f>
        <v>0.93330000000000002</v>
      </c>
      <c r="AS19" s="102" t="s">
        <v>298</v>
      </c>
    </row>
    <row r="20" spans="1:45" s="22" customFormat="1" ht="165" customHeight="1" x14ac:dyDescent="0.25">
      <c r="A20" s="101">
        <v>4</v>
      </c>
      <c r="B20" s="101" t="s">
        <v>54</v>
      </c>
      <c r="C20" s="101" t="s">
        <v>93</v>
      </c>
      <c r="D20" s="101" t="s">
        <v>328</v>
      </c>
      <c r="E20" s="44">
        <f t="shared" si="0"/>
        <v>4.4444444444444481E-2</v>
      </c>
      <c r="F20" s="101" t="s">
        <v>56</v>
      </c>
      <c r="G20" s="101" t="s">
        <v>94</v>
      </c>
      <c r="H20" s="101" t="s">
        <v>95</v>
      </c>
      <c r="I20" s="46">
        <v>0.5</v>
      </c>
      <c r="J20" s="101" t="s">
        <v>59</v>
      </c>
      <c r="K20" s="101" t="s">
        <v>60</v>
      </c>
      <c r="L20" s="46">
        <v>0.15</v>
      </c>
      <c r="M20" s="46">
        <v>0.3</v>
      </c>
      <c r="N20" s="50">
        <v>0.45</v>
      </c>
      <c r="O20" s="50">
        <v>0.6</v>
      </c>
      <c r="P20" s="50">
        <v>0.6</v>
      </c>
      <c r="Q20" s="101" t="s">
        <v>96</v>
      </c>
      <c r="R20" s="101" t="s">
        <v>97</v>
      </c>
      <c r="S20" s="101" t="s">
        <v>98</v>
      </c>
      <c r="T20" s="101" t="s">
        <v>64</v>
      </c>
      <c r="U20" s="101" t="s">
        <v>99</v>
      </c>
      <c r="V20" s="47">
        <f t="shared" si="3"/>
        <v>0.15</v>
      </c>
      <c r="W20" s="75">
        <v>0.09</v>
      </c>
      <c r="X20" s="76">
        <f>+W20/V20</f>
        <v>0.6</v>
      </c>
      <c r="Y20" s="77" t="s">
        <v>100</v>
      </c>
      <c r="Z20" s="77" t="s">
        <v>101</v>
      </c>
      <c r="AA20" s="47">
        <f t="shared" si="4"/>
        <v>0.3</v>
      </c>
      <c r="AB20" s="69">
        <v>0.30867528069165256</v>
      </c>
      <c r="AC20" s="69">
        <f t="shared" si="5"/>
        <v>1</v>
      </c>
      <c r="AD20" s="101" t="s">
        <v>102</v>
      </c>
      <c r="AE20" s="101" t="s">
        <v>103</v>
      </c>
      <c r="AF20" s="47">
        <f t="shared" si="6"/>
        <v>0.45</v>
      </c>
      <c r="AG20" s="69">
        <v>0.56220000000000003</v>
      </c>
      <c r="AH20" s="69">
        <f t="shared" si="7"/>
        <v>1</v>
      </c>
      <c r="AI20" s="106" t="s">
        <v>104</v>
      </c>
      <c r="AJ20" s="106" t="s">
        <v>105</v>
      </c>
      <c r="AK20" s="47">
        <f t="shared" si="1"/>
        <v>0.6</v>
      </c>
      <c r="AL20" s="69">
        <v>0.70050000000000001</v>
      </c>
      <c r="AM20" s="69">
        <f t="shared" si="8"/>
        <v>1</v>
      </c>
      <c r="AN20" s="49" t="s">
        <v>300</v>
      </c>
      <c r="AO20" s="49" t="s">
        <v>105</v>
      </c>
      <c r="AP20" s="47">
        <f t="shared" si="2"/>
        <v>0.6</v>
      </c>
      <c r="AQ20" s="70">
        <v>0.70050000000000001</v>
      </c>
      <c r="AR20" s="69">
        <f>IF((AQ20/AP20)&gt;100%,100%,AQ20/AP20)</f>
        <v>1</v>
      </c>
      <c r="AS20" s="77" t="s">
        <v>300</v>
      </c>
    </row>
    <row r="21" spans="1:45" s="22" customFormat="1" ht="308.25" customHeight="1" x14ac:dyDescent="0.25">
      <c r="A21" s="101">
        <v>4</v>
      </c>
      <c r="B21" s="101" t="s">
        <v>54</v>
      </c>
      <c r="C21" s="101" t="s">
        <v>93</v>
      </c>
      <c r="D21" s="101" t="s">
        <v>329</v>
      </c>
      <c r="E21" s="44">
        <f t="shared" si="0"/>
        <v>4.4444444444444481E-2</v>
      </c>
      <c r="F21" s="101" t="s">
        <v>56</v>
      </c>
      <c r="G21" s="101" t="s">
        <v>106</v>
      </c>
      <c r="H21" s="101" t="s">
        <v>107</v>
      </c>
      <c r="I21" s="46">
        <v>0.6</v>
      </c>
      <c r="J21" s="101" t="s">
        <v>59</v>
      </c>
      <c r="K21" s="101" t="s">
        <v>60</v>
      </c>
      <c r="L21" s="46">
        <v>0.15</v>
      </c>
      <c r="M21" s="46">
        <v>0.3</v>
      </c>
      <c r="N21" s="50">
        <v>0.45</v>
      </c>
      <c r="O21" s="50">
        <v>0.6</v>
      </c>
      <c r="P21" s="50">
        <v>0.6</v>
      </c>
      <c r="Q21" s="101" t="s">
        <v>96</v>
      </c>
      <c r="R21" s="101" t="s">
        <v>97</v>
      </c>
      <c r="S21" s="101" t="s">
        <v>98</v>
      </c>
      <c r="T21" s="101" t="s">
        <v>64</v>
      </c>
      <c r="U21" s="101" t="s">
        <v>99</v>
      </c>
      <c r="V21" s="47">
        <f t="shared" si="3"/>
        <v>0.15</v>
      </c>
      <c r="W21" s="78">
        <v>3.2599999999999997E-2</v>
      </c>
      <c r="X21" s="75">
        <f>+W21/V21</f>
        <v>0.21733333333333332</v>
      </c>
      <c r="Y21" s="77" t="s">
        <v>108</v>
      </c>
      <c r="Z21" s="77" t="s">
        <v>109</v>
      </c>
      <c r="AA21" s="47">
        <f t="shared" si="4"/>
        <v>0.3</v>
      </c>
      <c r="AB21" s="69">
        <v>0.1129</v>
      </c>
      <c r="AC21" s="69">
        <f>IF(AB21/AA21&gt;100%,100%,AB21/AA21)</f>
        <v>0.37633333333333335</v>
      </c>
      <c r="AD21" s="101" t="s">
        <v>110</v>
      </c>
      <c r="AE21" s="101" t="s">
        <v>111</v>
      </c>
      <c r="AF21" s="47">
        <f t="shared" si="6"/>
        <v>0.45</v>
      </c>
      <c r="AG21" s="69">
        <v>0.13819999999999999</v>
      </c>
      <c r="AH21" s="69">
        <f t="shared" si="7"/>
        <v>0.30711111111111106</v>
      </c>
      <c r="AI21" s="101" t="s">
        <v>112</v>
      </c>
      <c r="AJ21" s="106" t="s">
        <v>105</v>
      </c>
      <c r="AK21" s="47">
        <f t="shared" si="1"/>
        <v>0.6</v>
      </c>
      <c r="AL21" s="69">
        <v>0.15609999999999999</v>
      </c>
      <c r="AM21" s="69">
        <f t="shared" si="8"/>
        <v>0.26016666666666666</v>
      </c>
      <c r="AN21" s="49" t="s">
        <v>302</v>
      </c>
      <c r="AO21" s="49" t="s">
        <v>105</v>
      </c>
      <c r="AP21" s="47">
        <f t="shared" si="2"/>
        <v>0.6</v>
      </c>
      <c r="AQ21" s="51">
        <v>0.15609999999999999</v>
      </c>
      <c r="AR21" s="69">
        <f>IF((AQ21/AP21)&gt;100%,100%,AQ21/AP21)</f>
        <v>0.26016666666666666</v>
      </c>
      <c r="AS21" s="49" t="s">
        <v>301</v>
      </c>
    </row>
    <row r="22" spans="1:45" s="22" customFormat="1" ht="105" x14ac:dyDescent="0.25">
      <c r="A22" s="101">
        <v>4</v>
      </c>
      <c r="B22" s="101" t="s">
        <v>54</v>
      </c>
      <c r="C22" s="101" t="s">
        <v>93</v>
      </c>
      <c r="D22" s="101" t="s">
        <v>330</v>
      </c>
      <c r="E22" s="44">
        <f t="shared" si="0"/>
        <v>4.4444444444444481E-2</v>
      </c>
      <c r="F22" s="101" t="s">
        <v>81</v>
      </c>
      <c r="G22" s="101" t="s">
        <v>113</v>
      </c>
      <c r="H22" s="101" t="s">
        <v>114</v>
      </c>
      <c r="I22" s="101"/>
      <c r="J22" s="101" t="s">
        <v>59</v>
      </c>
      <c r="K22" s="101" t="s">
        <v>60</v>
      </c>
      <c r="L22" s="46">
        <v>0.1</v>
      </c>
      <c r="M22" s="46">
        <v>0.25</v>
      </c>
      <c r="N22" s="46">
        <v>0.65</v>
      </c>
      <c r="O22" s="46">
        <v>0.95</v>
      </c>
      <c r="P22" s="46">
        <v>0.95</v>
      </c>
      <c r="Q22" s="101" t="s">
        <v>96</v>
      </c>
      <c r="R22" s="101" t="s">
        <v>97</v>
      </c>
      <c r="S22" s="101" t="s">
        <v>98</v>
      </c>
      <c r="T22" s="101" t="s">
        <v>64</v>
      </c>
      <c r="U22" s="101" t="s">
        <v>115</v>
      </c>
      <c r="V22" s="47">
        <f t="shared" si="3"/>
        <v>0.1</v>
      </c>
      <c r="W22" s="75">
        <v>0.28000000000000003</v>
      </c>
      <c r="X22" s="75">
        <v>1</v>
      </c>
      <c r="Y22" s="49" t="s">
        <v>116</v>
      </c>
      <c r="Z22" s="77" t="s">
        <v>117</v>
      </c>
      <c r="AA22" s="47">
        <f t="shared" si="4"/>
        <v>0.25</v>
      </c>
      <c r="AB22" s="69">
        <v>0.41270000000000001</v>
      </c>
      <c r="AC22" s="69">
        <f t="shared" si="5"/>
        <v>1</v>
      </c>
      <c r="AD22" s="101" t="s">
        <v>118</v>
      </c>
      <c r="AE22" s="101" t="s">
        <v>119</v>
      </c>
      <c r="AF22" s="47">
        <f t="shared" si="6"/>
        <v>0.65</v>
      </c>
      <c r="AG22" s="69">
        <v>0.57679999999999998</v>
      </c>
      <c r="AH22" s="69">
        <f t="shared" si="7"/>
        <v>0.88738461538461533</v>
      </c>
      <c r="AI22" s="101" t="s">
        <v>120</v>
      </c>
      <c r="AJ22" s="106" t="s">
        <v>105</v>
      </c>
      <c r="AK22" s="47">
        <f t="shared" si="1"/>
        <v>0.95</v>
      </c>
      <c r="AL22" s="69">
        <v>0.97150000000000003</v>
      </c>
      <c r="AM22" s="69">
        <f t="shared" si="8"/>
        <v>1</v>
      </c>
      <c r="AN22" s="49" t="s">
        <v>303</v>
      </c>
      <c r="AO22" s="49" t="s">
        <v>105</v>
      </c>
      <c r="AP22" s="47">
        <f t="shared" si="2"/>
        <v>0.95</v>
      </c>
      <c r="AQ22" s="70">
        <v>0.97150000000000003</v>
      </c>
      <c r="AR22" s="69">
        <f t="shared" ref="AR22:AR34" si="9">IF((AQ22/AP22)&gt;100%,100%,AQ22/AP22)</f>
        <v>1</v>
      </c>
      <c r="AS22" s="49" t="s">
        <v>303</v>
      </c>
    </row>
    <row r="23" spans="1:45" s="22" customFormat="1" ht="105" x14ac:dyDescent="0.25">
      <c r="A23" s="101">
        <v>4</v>
      </c>
      <c r="B23" s="101" t="s">
        <v>54</v>
      </c>
      <c r="C23" s="101" t="s">
        <v>93</v>
      </c>
      <c r="D23" s="101" t="s">
        <v>331</v>
      </c>
      <c r="E23" s="44">
        <f t="shared" si="0"/>
        <v>4.4444444444444481E-2</v>
      </c>
      <c r="F23" s="101" t="s">
        <v>56</v>
      </c>
      <c r="G23" s="101" t="s">
        <v>121</v>
      </c>
      <c r="H23" s="101" t="s">
        <v>122</v>
      </c>
      <c r="I23" s="101"/>
      <c r="J23" s="101" t="s">
        <v>59</v>
      </c>
      <c r="K23" s="101" t="s">
        <v>60</v>
      </c>
      <c r="L23" s="46">
        <v>0.02</v>
      </c>
      <c r="M23" s="46">
        <v>0.1</v>
      </c>
      <c r="N23" s="46">
        <v>0.2</v>
      </c>
      <c r="O23" s="46">
        <v>0.4</v>
      </c>
      <c r="P23" s="46">
        <v>0.4</v>
      </c>
      <c r="Q23" s="101" t="s">
        <v>96</v>
      </c>
      <c r="R23" s="101" t="s">
        <v>97</v>
      </c>
      <c r="S23" s="101" t="s">
        <v>98</v>
      </c>
      <c r="T23" s="101" t="s">
        <v>64</v>
      </c>
      <c r="U23" s="101" t="s">
        <v>115</v>
      </c>
      <c r="V23" s="47">
        <f t="shared" si="3"/>
        <v>0.02</v>
      </c>
      <c r="W23" s="75">
        <v>0.12</v>
      </c>
      <c r="X23" s="75">
        <v>1</v>
      </c>
      <c r="Y23" s="77" t="s">
        <v>123</v>
      </c>
      <c r="Z23" s="77" t="s">
        <v>124</v>
      </c>
      <c r="AA23" s="47">
        <f t="shared" si="4"/>
        <v>0.1</v>
      </c>
      <c r="AB23" s="69">
        <v>0.21410000000000001</v>
      </c>
      <c r="AC23" s="69">
        <f t="shared" si="5"/>
        <v>1</v>
      </c>
      <c r="AD23" s="101" t="s">
        <v>125</v>
      </c>
      <c r="AE23" s="101" t="s">
        <v>126</v>
      </c>
      <c r="AF23" s="47">
        <f t="shared" si="6"/>
        <v>0.2</v>
      </c>
      <c r="AG23" s="69">
        <v>0.316</v>
      </c>
      <c r="AH23" s="69">
        <f t="shared" si="7"/>
        <v>1</v>
      </c>
      <c r="AI23" s="101" t="s">
        <v>127</v>
      </c>
      <c r="AJ23" s="106" t="s">
        <v>105</v>
      </c>
      <c r="AK23" s="47">
        <f t="shared" si="1"/>
        <v>0.4</v>
      </c>
      <c r="AL23" s="79">
        <v>0.53</v>
      </c>
      <c r="AM23" s="69">
        <f t="shared" si="8"/>
        <v>1</v>
      </c>
      <c r="AN23" s="106" t="s">
        <v>304</v>
      </c>
      <c r="AO23" s="49" t="s">
        <v>105</v>
      </c>
      <c r="AP23" s="47">
        <f t="shared" si="2"/>
        <v>0.4</v>
      </c>
      <c r="AQ23" s="71">
        <v>0.53</v>
      </c>
      <c r="AR23" s="69">
        <f t="shared" si="9"/>
        <v>1</v>
      </c>
      <c r="AS23" s="106" t="s">
        <v>304</v>
      </c>
    </row>
    <row r="24" spans="1:45" s="22" customFormat="1" ht="120.75" customHeight="1" x14ac:dyDescent="0.25">
      <c r="A24" s="101">
        <v>4</v>
      </c>
      <c r="B24" s="101" t="s">
        <v>54</v>
      </c>
      <c r="C24" s="101" t="s">
        <v>93</v>
      </c>
      <c r="D24" s="101" t="s">
        <v>332</v>
      </c>
      <c r="E24" s="44">
        <f t="shared" si="0"/>
        <v>4.4444444444444481E-2</v>
      </c>
      <c r="F24" s="101" t="s">
        <v>81</v>
      </c>
      <c r="G24" s="101" t="s">
        <v>128</v>
      </c>
      <c r="H24" s="101" t="s">
        <v>129</v>
      </c>
      <c r="I24" s="101"/>
      <c r="J24" s="101" t="s">
        <v>75</v>
      </c>
      <c r="K24" s="101" t="s">
        <v>60</v>
      </c>
      <c r="L24" s="46">
        <v>0.95</v>
      </c>
      <c r="M24" s="46">
        <v>0.95</v>
      </c>
      <c r="N24" s="46">
        <v>0.95</v>
      </c>
      <c r="O24" s="46">
        <v>0.95</v>
      </c>
      <c r="P24" s="46">
        <v>0.95</v>
      </c>
      <c r="Q24" s="101" t="s">
        <v>96</v>
      </c>
      <c r="R24" s="101" t="s">
        <v>97</v>
      </c>
      <c r="S24" s="101" t="s">
        <v>130</v>
      </c>
      <c r="T24" s="101" t="s">
        <v>64</v>
      </c>
      <c r="U24" s="52" t="s">
        <v>131</v>
      </c>
      <c r="V24" s="47">
        <f t="shared" si="3"/>
        <v>0.95</v>
      </c>
      <c r="W24" s="75">
        <v>1</v>
      </c>
      <c r="X24" s="75">
        <v>1</v>
      </c>
      <c r="Y24" s="77" t="s">
        <v>132</v>
      </c>
      <c r="Z24" s="77" t="s">
        <v>133</v>
      </c>
      <c r="AA24" s="47">
        <f t="shared" si="4"/>
        <v>0.95</v>
      </c>
      <c r="AB24" s="69">
        <v>0.9879</v>
      </c>
      <c r="AC24" s="69">
        <f t="shared" si="5"/>
        <v>1</v>
      </c>
      <c r="AD24" s="101" t="s">
        <v>134</v>
      </c>
      <c r="AE24" s="101" t="s">
        <v>135</v>
      </c>
      <c r="AF24" s="47">
        <f t="shared" si="6"/>
        <v>0.95</v>
      </c>
      <c r="AG24" s="69">
        <v>0.9909</v>
      </c>
      <c r="AH24" s="69">
        <f t="shared" si="7"/>
        <v>1</v>
      </c>
      <c r="AI24" s="101" t="s">
        <v>136</v>
      </c>
      <c r="AJ24" s="106" t="s">
        <v>105</v>
      </c>
      <c r="AK24" s="115">
        <f t="shared" si="1"/>
        <v>0.95</v>
      </c>
      <c r="AL24" s="69">
        <v>0.8367</v>
      </c>
      <c r="AM24" s="69">
        <f t="shared" si="8"/>
        <v>0.88073684210526315</v>
      </c>
      <c r="AN24" s="116" t="s">
        <v>347</v>
      </c>
      <c r="AO24" s="116" t="s">
        <v>105</v>
      </c>
      <c r="AP24" s="115">
        <f t="shared" si="2"/>
        <v>0.95</v>
      </c>
      <c r="AQ24" s="117">
        <f>(W24+AB24+AG24+AL24)/4</f>
        <v>0.95387500000000003</v>
      </c>
      <c r="AR24" s="69">
        <f t="shared" si="9"/>
        <v>1</v>
      </c>
      <c r="AS24" s="116" t="s">
        <v>347</v>
      </c>
    </row>
    <row r="25" spans="1:45" s="22" customFormat="1" ht="90" x14ac:dyDescent="0.25">
      <c r="A25" s="101">
        <v>4</v>
      </c>
      <c r="B25" s="101" t="s">
        <v>54</v>
      </c>
      <c r="C25" s="101" t="s">
        <v>93</v>
      </c>
      <c r="D25" s="101" t="s">
        <v>333</v>
      </c>
      <c r="E25" s="44">
        <f t="shared" si="0"/>
        <v>4.4444444444444481E-2</v>
      </c>
      <c r="F25" s="101" t="s">
        <v>56</v>
      </c>
      <c r="G25" s="101" t="s">
        <v>137</v>
      </c>
      <c r="H25" s="101" t="s">
        <v>138</v>
      </c>
      <c r="I25" s="101"/>
      <c r="J25" s="101" t="s">
        <v>75</v>
      </c>
      <c r="K25" s="101" t="s">
        <v>60</v>
      </c>
      <c r="L25" s="46">
        <v>1</v>
      </c>
      <c r="M25" s="46">
        <v>1</v>
      </c>
      <c r="N25" s="46">
        <v>1</v>
      </c>
      <c r="O25" s="46">
        <v>1</v>
      </c>
      <c r="P25" s="46">
        <v>1</v>
      </c>
      <c r="Q25" s="101" t="s">
        <v>96</v>
      </c>
      <c r="R25" s="52" t="s">
        <v>97</v>
      </c>
      <c r="S25" s="52" t="s">
        <v>139</v>
      </c>
      <c r="T25" s="52" t="s">
        <v>64</v>
      </c>
      <c r="U25" s="52" t="s">
        <v>140</v>
      </c>
      <c r="V25" s="47">
        <f t="shared" si="3"/>
        <v>1</v>
      </c>
      <c r="W25" s="75">
        <v>0.89</v>
      </c>
      <c r="X25" s="75">
        <f>+W25/V25</f>
        <v>0.89</v>
      </c>
      <c r="Y25" s="49" t="s">
        <v>141</v>
      </c>
      <c r="Z25" s="77" t="s">
        <v>142</v>
      </c>
      <c r="AA25" s="47">
        <f t="shared" si="4"/>
        <v>1</v>
      </c>
      <c r="AB25" s="69">
        <v>0.93330000000000002</v>
      </c>
      <c r="AC25" s="69">
        <f t="shared" si="5"/>
        <v>0.93330000000000002</v>
      </c>
      <c r="AD25" s="49" t="s">
        <v>143</v>
      </c>
      <c r="AE25" s="101" t="s">
        <v>144</v>
      </c>
      <c r="AF25" s="47">
        <f t="shared" si="6"/>
        <v>1</v>
      </c>
      <c r="AG25" s="69">
        <v>0.86240000000000006</v>
      </c>
      <c r="AH25" s="69">
        <f t="shared" si="7"/>
        <v>0.86240000000000006</v>
      </c>
      <c r="AI25" s="49" t="s">
        <v>145</v>
      </c>
      <c r="AJ25" s="106" t="s">
        <v>105</v>
      </c>
      <c r="AK25" s="115">
        <f t="shared" si="1"/>
        <v>1</v>
      </c>
      <c r="AL25" s="69">
        <v>0.82489999999999997</v>
      </c>
      <c r="AM25" s="69">
        <f t="shared" si="8"/>
        <v>0.82489999999999997</v>
      </c>
      <c r="AN25" s="116" t="s">
        <v>348</v>
      </c>
      <c r="AO25" s="116" t="s">
        <v>105</v>
      </c>
      <c r="AP25" s="115">
        <f t="shared" si="2"/>
        <v>1</v>
      </c>
      <c r="AQ25" s="117">
        <f t="shared" ref="AQ25:AQ26" si="10">(W25+AB25+AG25+AL25)/4</f>
        <v>0.87765000000000004</v>
      </c>
      <c r="AR25" s="69">
        <f t="shared" si="9"/>
        <v>0.87765000000000004</v>
      </c>
      <c r="AS25" s="116" t="s">
        <v>348</v>
      </c>
    </row>
    <row r="26" spans="1:45" s="22" customFormat="1" ht="165.75" customHeight="1" x14ac:dyDescent="0.25">
      <c r="A26" s="101">
        <v>4</v>
      </c>
      <c r="B26" s="101" t="s">
        <v>54</v>
      </c>
      <c r="C26" s="101" t="s">
        <v>93</v>
      </c>
      <c r="D26" s="101" t="s">
        <v>334</v>
      </c>
      <c r="E26" s="44">
        <f t="shared" si="0"/>
        <v>4.4444444444444481E-2</v>
      </c>
      <c r="F26" s="101" t="s">
        <v>56</v>
      </c>
      <c r="G26" s="101" t="s">
        <v>146</v>
      </c>
      <c r="H26" s="101" t="s">
        <v>147</v>
      </c>
      <c r="I26" s="101"/>
      <c r="J26" s="101" t="s">
        <v>75</v>
      </c>
      <c r="K26" s="101" t="s">
        <v>60</v>
      </c>
      <c r="L26" s="46">
        <v>0.95</v>
      </c>
      <c r="M26" s="46">
        <v>0.95</v>
      </c>
      <c r="N26" s="46">
        <v>0.95</v>
      </c>
      <c r="O26" s="46">
        <v>0.95</v>
      </c>
      <c r="P26" s="46">
        <v>0.95</v>
      </c>
      <c r="Q26" s="101" t="s">
        <v>96</v>
      </c>
      <c r="R26" s="101" t="s">
        <v>148</v>
      </c>
      <c r="S26" s="101" t="s">
        <v>149</v>
      </c>
      <c r="T26" s="101" t="s">
        <v>64</v>
      </c>
      <c r="U26" s="101" t="s">
        <v>150</v>
      </c>
      <c r="V26" s="47">
        <f t="shared" si="3"/>
        <v>0.95</v>
      </c>
      <c r="W26" s="75">
        <v>1</v>
      </c>
      <c r="X26" s="75">
        <v>1</v>
      </c>
      <c r="Y26" s="77" t="s">
        <v>151</v>
      </c>
      <c r="Z26" s="77" t="s">
        <v>152</v>
      </c>
      <c r="AA26" s="47">
        <f t="shared" si="4"/>
        <v>0.95</v>
      </c>
      <c r="AB26" s="79">
        <v>1</v>
      </c>
      <c r="AC26" s="69">
        <f t="shared" si="5"/>
        <v>1</v>
      </c>
      <c r="AD26" s="77" t="s">
        <v>153</v>
      </c>
      <c r="AE26" s="101" t="s">
        <v>154</v>
      </c>
      <c r="AF26" s="47">
        <f t="shared" si="6"/>
        <v>0.95</v>
      </c>
      <c r="AG26" s="69">
        <v>0.79</v>
      </c>
      <c r="AH26" s="69">
        <f t="shared" si="7"/>
        <v>0.83157894736842108</v>
      </c>
      <c r="AI26" s="101" t="s">
        <v>155</v>
      </c>
      <c r="AJ26" s="106" t="s">
        <v>105</v>
      </c>
      <c r="AK26" s="115">
        <f t="shared" si="1"/>
        <v>0.95</v>
      </c>
      <c r="AL26" s="119">
        <v>0.77500000000000002</v>
      </c>
      <c r="AM26" s="69">
        <f>IF(AL26/AK26&gt;100%,100%,AL26/AK26)</f>
        <v>0.81578947368421062</v>
      </c>
      <c r="AN26" s="116" t="s">
        <v>349</v>
      </c>
      <c r="AO26" s="116"/>
      <c r="AP26" s="115">
        <f t="shared" si="2"/>
        <v>0.95</v>
      </c>
      <c r="AQ26" s="117">
        <f t="shared" si="10"/>
        <v>0.89124999999999999</v>
      </c>
      <c r="AR26" s="69">
        <f t="shared" si="9"/>
        <v>0.93815789473684219</v>
      </c>
      <c r="AS26" s="118" t="s">
        <v>156</v>
      </c>
    </row>
    <row r="27" spans="1:45" s="22" customFormat="1" ht="78" customHeight="1" x14ac:dyDescent="0.25">
      <c r="A27" s="101">
        <v>4</v>
      </c>
      <c r="B27" s="101" t="s">
        <v>54</v>
      </c>
      <c r="C27" s="101" t="s">
        <v>157</v>
      </c>
      <c r="D27" s="101" t="s">
        <v>335</v>
      </c>
      <c r="E27" s="4">
        <f t="shared" si="0"/>
        <v>4.4444444444444481E-2</v>
      </c>
      <c r="F27" s="101" t="s">
        <v>81</v>
      </c>
      <c r="G27" s="101" t="s">
        <v>158</v>
      </c>
      <c r="H27" s="101" t="s">
        <v>159</v>
      </c>
      <c r="I27" s="101"/>
      <c r="J27" s="101" t="s">
        <v>160</v>
      </c>
      <c r="K27" s="101" t="s">
        <v>161</v>
      </c>
      <c r="L27" s="5">
        <v>1920</v>
      </c>
      <c r="M27" s="5">
        <v>1920</v>
      </c>
      <c r="N27" s="5">
        <v>1920</v>
      </c>
      <c r="O27" s="5">
        <v>1920</v>
      </c>
      <c r="P27" s="6">
        <f>SUM(L27:O27)</f>
        <v>7680</v>
      </c>
      <c r="Q27" s="101" t="s">
        <v>96</v>
      </c>
      <c r="R27" s="101" t="s">
        <v>162</v>
      </c>
      <c r="S27" s="101" t="s">
        <v>163</v>
      </c>
      <c r="T27" s="101" t="s">
        <v>64</v>
      </c>
      <c r="U27" s="101" t="s">
        <v>163</v>
      </c>
      <c r="V27" s="27">
        <f t="shared" si="3"/>
        <v>1920</v>
      </c>
      <c r="W27" s="27">
        <v>2618</v>
      </c>
      <c r="X27" s="80">
        <v>1</v>
      </c>
      <c r="Y27" s="77" t="s">
        <v>164</v>
      </c>
      <c r="Z27" s="77" t="s">
        <v>165</v>
      </c>
      <c r="AA27" s="27">
        <f t="shared" si="4"/>
        <v>1920</v>
      </c>
      <c r="AB27" s="81">
        <v>3537</v>
      </c>
      <c r="AC27" s="69">
        <f t="shared" si="5"/>
        <v>1</v>
      </c>
      <c r="AD27" s="101" t="s">
        <v>166</v>
      </c>
      <c r="AE27" s="101" t="s">
        <v>167</v>
      </c>
      <c r="AF27" s="27">
        <f t="shared" si="6"/>
        <v>1920</v>
      </c>
      <c r="AG27" s="27">
        <v>6137</v>
      </c>
      <c r="AH27" s="82">
        <f t="shared" si="7"/>
        <v>1</v>
      </c>
      <c r="AI27" s="101" t="s">
        <v>168</v>
      </c>
      <c r="AJ27" s="101" t="s">
        <v>169</v>
      </c>
      <c r="AK27" s="104">
        <f t="shared" si="1"/>
        <v>1920</v>
      </c>
      <c r="AL27" s="81">
        <v>5325</v>
      </c>
      <c r="AM27" s="82">
        <f t="shared" si="8"/>
        <v>1</v>
      </c>
      <c r="AN27" s="49" t="s">
        <v>305</v>
      </c>
      <c r="AO27" s="49" t="s">
        <v>169</v>
      </c>
      <c r="AP27" s="27">
        <f t="shared" si="2"/>
        <v>7680</v>
      </c>
      <c r="AQ27" s="95">
        <f>W27+AB27+AG27+AL27</f>
        <v>17617</v>
      </c>
      <c r="AR27" s="69">
        <f t="shared" si="9"/>
        <v>1</v>
      </c>
      <c r="AS27" s="90" t="s">
        <v>306</v>
      </c>
    </row>
    <row r="28" spans="1:45" s="22" customFormat="1" ht="75" x14ac:dyDescent="0.25">
      <c r="A28" s="101">
        <v>4</v>
      </c>
      <c r="B28" s="101" t="s">
        <v>54</v>
      </c>
      <c r="C28" s="101" t="s">
        <v>157</v>
      </c>
      <c r="D28" s="101" t="s">
        <v>336</v>
      </c>
      <c r="E28" s="4">
        <f t="shared" si="0"/>
        <v>4.4444444444444481E-2</v>
      </c>
      <c r="F28" s="101" t="s">
        <v>56</v>
      </c>
      <c r="G28" s="101" t="s">
        <v>170</v>
      </c>
      <c r="H28" s="101" t="s">
        <v>171</v>
      </c>
      <c r="I28" s="101"/>
      <c r="J28" s="101" t="s">
        <v>160</v>
      </c>
      <c r="K28" s="101" t="s">
        <v>162</v>
      </c>
      <c r="L28" s="5">
        <v>960</v>
      </c>
      <c r="M28" s="5">
        <v>960</v>
      </c>
      <c r="N28" s="5">
        <v>960</v>
      </c>
      <c r="O28" s="5">
        <v>960</v>
      </c>
      <c r="P28" s="6">
        <f>SUM(L28:O28)</f>
        <v>3840</v>
      </c>
      <c r="Q28" s="101" t="s">
        <v>96</v>
      </c>
      <c r="R28" s="101" t="s">
        <v>162</v>
      </c>
      <c r="S28" s="101" t="s">
        <v>163</v>
      </c>
      <c r="T28" s="101" t="s">
        <v>64</v>
      </c>
      <c r="U28" s="101" t="s">
        <v>163</v>
      </c>
      <c r="V28" s="27">
        <f t="shared" si="3"/>
        <v>960</v>
      </c>
      <c r="W28" s="27">
        <v>2256</v>
      </c>
      <c r="X28" s="80">
        <v>1</v>
      </c>
      <c r="Y28" s="77" t="s">
        <v>172</v>
      </c>
      <c r="Z28" s="77" t="s">
        <v>173</v>
      </c>
      <c r="AA28" s="27">
        <f t="shared" si="4"/>
        <v>960</v>
      </c>
      <c r="AB28" s="81">
        <v>1939</v>
      </c>
      <c r="AC28" s="69">
        <f t="shared" si="5"/>
        <v>1</v>
      </c>
      <c r="AD28" s="77" t="s">
        <v>174</v>
      </c>
      <c r="AE28" s="101" t="s">
        <v>175</v>
      </c>
      <c r="AF28" s="27">
        <f t="shared" si="6"/>
        <v>960</v>
      </c>
      <c r="AG28" s="27">
        <v>3191</v>
      </c>
      <c r="AH28" s="82">
        <f t="shared" si="7"/>
        <v>1</v>
      </c>
      <c r="AI28" s="77" t="s">
        <v>176</v>
      </c>
      <c r="AJ28" s="101" t="s">
        <v>169</v>
      </c>
      <c r="AK28" s="104">
        <f t="shared" si="1"/>
        <v>960</v>
      </c>
      <c r="AL28" s="81">
        <v>2282</v>
      </c>
      <c r="AM28" s="82">
        <f t="shared" si="8"/>
        <v>1</v>
      </c>
      <c r="AN28" s="49" t="s">
        <v>307</v>
      </c>
      <c r="AO28" s="49" t="s">
        <v>169</v>
      </c>
      <c r="AP28" s="27">
        <f t="shared" si="2"/>
        <v>3840</v>
      </c>
      <c r="AQ28" s="95">
        <f t="shared" ref="AQ28:AQ34" si="11">W28+AB28+AG28+AL28</f>
        <v>9668</v>
      </c>
      <c r="AR28" s="69">
        <f t="shared" si="9"/>
        <v>1</v>
      </c>
      <c r="AS28" s="90" t="s">
        <v>308</v>
      </c>
    </row>
    <row r="29" spans="1:45" s="22" customFormat="1" ht="195" x14ac:dyDescent="0.25">
      <c r="A29" s="101">
        <v>4</v>
      </c>
      <c r="B29" s="101" t="s">
        <v>54</v>
      </c>
      <c r="C29" s="101" t="s">
        <v>157</v>
      </c>
      <c r="D29" s="101" t="s">
        <v>337</v>
      </c>
      <c r="E29" s="4">
        <f t="shared" si="0"/>
        <v>4.4444444444444481E-2</v>
      </c>
      <c r="F29" s="101" t="s">
        <v>56</v>
      </c>
      <c r="G29" s="101" t="s">
        <v>177</v>
      </c>
      <c r="H29" s="101" t="s">
        <v>178</v>
      </c>
      <c r="I29" s="101"/>
      <c r="J29" s="101" t="s">
        <v>160</v>
      </c>
      <c r="K29" s="101" t="s">
        <v>179</v>
      </c>
      <c r="L29" s="7">
        <v>14</v>
      </c>
      <c r="M29" s="7">
        <v>23</v>
      </c>
      <c r="N29" s="7">
        <v>23</v>
      </c>
      <c r="O29" s="7">
        <v>14</v>
      </c>
      <c r="P29" s="6">
        <f t="shared" ref="P29:P34" si="12">SUM(L29:O29)</f>
        <v>74</v>
      </c>
      <c r="Q29" s="101" t="s">
        <v>96</v>
      </c>
      <c r="R29" s="101" t="s">
        <v>180</v>
      </c>
      <c r="S29" s="101" t="s">
        <v>181</v>
      </c>
      <c r="T29" s="101" t="s">
        <v>64</v>
      </c>
      <c r="U29" s="101" t="s">
        <v>181</v>
      </c>
      <c r="V29" s="27">
        <f t="shared" si="3"/>
        <v>14</v>
      </c>
      <c r="W29" s="83">
        <v>1</v>
      </c>
      <c r="X29" s="80">
        <f t="shared" ref="X29:X34" si="13">+W29/V29</f>
        <v>7.1428571428571425E-2</v>
      </c>
      <c r="Y29" s="77" t="s">
        <v>182</v>
      </c>
      <c r="Z29" s="77" t="s">
        <v>183</v>
      </c>
      <c r="AA29" s="27">
        <f t="shared" si="4"/>
        <v>23</v>
      </c>
      <c r="AB29" s="81">
        <v>11</v>
      </c>
      <c r="AC29" s="69">
        <f t="shared" si="5"/>
        <v>0.47826086956521741</v>
      </c>
      <c r="AD29" s="77" t="s">
        <v>338</v>
      </c>
      <c r="AE29" s="101" t="s">
        <v>184</v>
      </c>
      <c r="AF29" s="27">
        <f t="shared" si="6"/>
        <v>23</v>
      </c>
      <c r="AG29" s="27">
        <v>48</v>
      </c>
      <c r="AH29" s="82">
        <f t="shared" si="7"/>
        <v>1</v>
      </c>
      <c r="AI29" s="101" t="s">
        <v>185</v>
      </c>
      <c r="AJ29" s="101" t="s">
        <v>169</v>
      </c>
      <c r="AK29" s="104">
        <f t="shared" si="1"/>
        <v>14</v>
      </c>
      <c r="AL29" s="81">
        <v>0</v>
      </c>
      <c r="AM29" s="82">
        <f t="shared" si="8"/>
        <v>0</v>
      </c>
      <c r="AN29" s="49" t="s">
        <v>309</v>
      </c>
      <c r="AO29" s="49" t="s">
        <v>169</v>
      </c>
      <c r="AP29" s="27">
        <f t="shared" si="2"/>
        <v>74</v>
      </c>
      <c r="AQ29" s="95">
        <f t="shared" si="11"/>
        <v>60</v>
      </c>
      <c r="AR29" s="69">
        <f t="shared" si="9"/>
        <v>0.81081081081081086</v>
      </c>
      <c r="AS29" s="49" t="s">
        <v>339</v>
      </c>
    </row>
    <row r="30" spans="1:45" s="22" customFormat="1" ht="129" customHeight="1" x14ac:dyDescent="0.25">
      <c r="A30" s="101">
        <v>4</v>
      </c>
      <c r="B30" s="101" t="s">
        <v>54</v>
      </c>
      <c r="C30" s="101" t="s">
        <v>157</v>
      </c>
      <c r="D30" s="101" t="s">
        <v>340</v>
      </c>
      <c r="E30" s="4">
        <f t="shared" si="0"/>
        <v>4.4444444444444481E-2</v>
      </c>
      <c r="F30" s="101" t="s">
        <v>81</v>
      </c>
      <c r="G30" s="101" t="s">
        <v>186</v>
      </c>
      <c r="H30" s="101" t="s">
        <v>187</v>
      </c>
      <c r="I30" s="101"/>
      <c r="J30" s="101" t="s">
        <v>160</v>
      </c>
      <c r="K30" s="101" t="s">
        <v>180</v>
      </c>
      <c r="L30" s="7">
        <v>33</v>
      </c>
      <c r="M30" s="7">
        <v>53</v>
      </c>
      <c r="N30" s="7">
        <v>1</v>
      </c>
      <c r="O30" s="7">
        <v>2</v>
      </c>
      <c r="P30" s="6">
        <f t="shared" si="12"/>
        <v>89</v>
      </c>
      <c r="Q30" s="101" t="s">
        <v>96</v>
      </c>
      <c r="R30" s="101" t="s">
        <v>180</v>
      </c>
      <c r="S30" s="101" t="s">
        <v>181</v>
      </c>
      <c r="T30" s="101" t="s">
        <v>64</v>
      </c>
      <c r="U30" s="101" t="s">
        <v>181</v>
      </c>
      <c r="V30" s="27">
        <f t="shared" si="3"/>
        <v>33</v>
      </c>
      <c r="W30" s="83">
        <v>13</v>
      </c>
      <c r="X30" s="80">
        <f t="shared" si="13"/>
        <v>0.39393939393939392</v>
      </c>
      <c r="Y30" s="77" t="s">
        <v>188</v>
      </c>
      <c r="Z30" s="77" t="s">
        <v>189</v>
      </c>
      <c r="AA30" s="27">
        <f t="shared" si="4"/>
        <v>53</v>
      </c>
      <c r="AB30" s="81">
        <v>3</v>
      </c>
      <c r="AC30" s="69">
        <f t="shared" si="5"/>
        <v>5.6603773584905662E-2</v>
      </c>
      <c r="AD30" s="77" t="s">
        <v>341</v>
      </c>
      <c r="AE30" s="101" t="s">
        <v>190</v>
      </c>
      <c r="AF30" s="27">
        <f t="shared" si="6"/>
        <v>1</v>
      </c>
      <c r="AG30" s="27">
        <v>8</v>
      </c>
      <c r="AH30" s="82">
        <f t="shared" si="7"/>
        <v>1</v>
      </c>
      <c r="AI30" s="77" t="s">
        <v>342</v>
      </c>
      <c r="AJ30" s="101" t="s">
        <v>169</v>
      </c>
      <c r="AK30" s="104">
        <f t="shared" si="1"/>
        <v>2</v>
      </c>
      <c r="AL30" s="81">
        <v>5</v>
      </c>
      <c r="AM30" s="82">
        <f t="shared" si="8"/>
        <v>1</v>
      </c>
      <c r="AN30" s="49" t="s">
        <v>310</v>
      </c>
      <c r="AO30" s="49" t="s">
        <v>169</v>
      </c>
      <c r="AP30" s="27">
        <f t="shared" si="2"/>
        <v>89</v>
      </c>
      <c r="AQ30" s="95">
        <f t="shared" si="11"/>
        <v>29</v>
      </c>
      <c r="AR30" s="69">
        <f t="shared" si="9"/>
        <v>0.3258426966292135</v>
      </c>
      <c r="AS30" s="90" t="s">
        <v>311</v>
      </c>
    </row>
    <row r="31" spans="1:45" s="22" customFormat="1" ht="78.75" customHeight="1" x14ac:dyDescent="0.25">
      <c r="A31" s="101">
        <v>4</v>
      </c>
      <c r="B31" s="101" t="s">
        <v>54</v>
      </c>
      <c r="C31" s="101" t="s">
        <v>157</v>
      </c>
      <c r="D31" s="101" t="s">
        <v>343</v>
      </c>
      <c r="E31" s="4">
        <f t="shared" si="0"/>
        <v>4.4444444444444481E-2</v>
      </c>
      <c r="F31" s="101" t="s">
        <v>81</v>
      </c>
      <c r="G31" s="101" t="s">
        <v>191</v>
      </c>
      <c r="H31" s="101" t="s">
        <v>192</v>
      </c>
      <c r="I31" s="101"/>
      <c r="J31" s="101" t="s">
        <v>160</v>
      </c>
      <c r="K31" s="101" t="s">
        <v>193</v>
      </c>
      <c r="L31" s="7">
        <v>16</v>
      </c>
      <c r="M31" s="7">
        <v>18</v>
      </c>
      <c r="N31" s="7">
        <v>18</v>
      </c>
      <c r="O31" s="7">
        <v>18</v>
      </c>
      <c r="P31" s="6">
        <f t="shared" si="12"/>
        <v>70</v>
      </c>
      <c r="Q31" s="101" t="s">
        <v>96</v>
      </c>
      <c r="R31" s="101" t="s">
        <v>194</v>
      </c>
      <c r="S31" s="101" t="s">
        <v>195</v>
      </c>
      <c r="T31" s="101" t="s">
        <v>64</v>
      </c>
      <c r="U31" s="101" t="s">
        <v>194</v>
      </c>
      <c r="V31" s="27">
        <f t="shared" si="3"/>
        <v>16</v>
      </c>
      <c r="W31" s="83">
        <v>17</v>
      </c>
      <c r="X31" s="80">
        <v>1</v>
      </c>
      <c r="Y31" s="77" t="s">
        <v>196</v>
      </c>
      <c r="Z31" s="77" t="s">
        <v>197</v>
      </c>
      <c r="AA31" s="27">
        <f t="shared" si="4"/>
        <v>18</v>
      </c>
      <c r="AB31" s="81">
        <v>18</v>
      </c>
      <c r="AC31" s="69">
        <f t="shared" si="5"/>
        <v>1</v>
      </c>
      <c r="AD31" s="77" t="s">
        <v>198</v>
      </c>
      <c r="AE31" s="101" t="s">
        <v>199</v>
      </c>
      <c r="AF31" s="27">
        <f t="shared" si="6"/>
        <v>18</v>
      </c>
      <c r="AG31" s="27">
        <v>20</v>
      </c>
      <c r="AH31" s="82">
        <f t="shared" si="7"/>
        <v>1</v>
      </c>
      <c r="AI31" s="77" t="s">
        <v>200</v>
      </c>
      <c r="AJ31" s="101" t="s">
        <v>199</v>
      </c>
      <c r="AK31" s="104">
        <f t="shared" si="1"/>
        <v>18</v>
      </c>
      <c r="AL31" s="81">
        <v>17</v>
      </c>
      <c r="AM31" s="82">
        <f t="shared" si="8"/>
        <v>0.94444444444444442</v>
      </c>
      <c r="AN31" s="49" t="s">
        <v>295</v>
      </c>
      <c r="AO31" s="49" t="s">
        <v>314</v>
      </c>
      <c r="AP31" s="27">
        <f t="shared" si="2"/>
        <v>70</v>
      </c>
      <c r="AQ31" s="95">
        <f t="shared" si="11"/>
        <v>72</v>
      </c>
      <c r="AR31" s="69">
        <f t="shared" si="9"/>
        <v>1</v>
      </c>
      <c r="AS31" s="90" t="s">
        <v>312</v>
      </c>
    </row>
    <row r="32" spans="1:45" s="22" customFormat="1" ht="93.75" customHeight="1" x14ac:dyDescent="0.25">
      <c r="A32" s="101">
        <v>4</v>
      </c>
      <c r="B32" s="101" t="s">
        <v>54</v>
      </c>
      <c r="C32" s="101" t="s">
        <v>157</v>
      </c>
      <c r="D32" s="101" t="s">
        <v>344</v>
      </c>
      <c r="E32" s="4">
        <f t="shared" si="0"/>
        <v>4.4444444444444481E-2</v>
      </c>
      <c r="F32" s="101" t="s">
        <v>81</v>
      </c>
      <c r="G32" s="101" t="s">
        <v>202</v>
      </c>
      <c r="H32" s="101" t="s">
        <v>203</v>
      </c>
      <c r="I32" s="101"/>
      <c r="J32" s="101" t="s">
        <v>160</v>
      </c>
      <c r="K32" s="101" t="s">
        <v>193</v>
      </c>
      <c r="L32" s="7">
        <v>16</v>
      </c>
      <c r="M32" s="7">
        <v>24</v>
      </c>
      <c r="N32" s="7">
        <v>24</v>
      </c>
      <c r="O32" s="7">
        <v>24</v>
      </c>
      <c r="P32" s="6">
        <f t="shared" si="12"/>
        <v>88</v>
      </c>
      <c r="Q32" s="101" t="s">
        <v>96</v>
      </c>
      <c r="R32" s="101" t="s">
        <v>194</v>
      </c>
      <c r="S32" s="101" t="s">
        <v>195</v>
      </c>
      <c r="T32" s="101" t="s">
        <v>64</v>
      </c>
      <c r="U32" s="101" t="s">
        <v>194</v>
      </c>
      <c r="V32" s="27">
        <f t="shared" si="3"/>
        <v>16</v>
      </c>
      <c r="W32" s="83">
        <v>30</v>
      </c>
      <c r="X32" s="80">
        <v>1</v>
      </c>
      <c r="Y32" s="77" t="s">
        <v>204</v>
      </c>
      <c r="Z32" s="77" t="s">
        <v>205</v>
      </c>
      <c r="AA32" s="27">
        <f t="shared" si="4"/>
        <v>24</v>
      </c>
      <c r="AB32" s="81">
        <v>26</v>
      </c>
      <c r="AC32" s="69">
        <f t="shared" si="5"/>
        <v>1</v>
      </c>
      <c r="AD32" s="77" t="s">
        <v>206</v>
      </c>
      <c r="AE32" s="101" t="s">
        <v>207</v>
      </c>
      <c r="AF32" s="27">
        <f t="shared" si="6"/>
        <v>24</v>
      </c>
      <c r="AG32" s="27">
        <v>28</v>
      </c>
      <c r="AH32" s="82">
        <f t="shared" si="7"/>
        <v>1</v>
      </c>
      <c r="AI32" s="77" t="s">
        <v>208</v>
      </c>
      <c r="AJ32" s="101" t="s">
        <v>207</v>
      </c>
      <c r="AK32" s="104">
        <f t="shared" si="1"/>
        <v>24</v>
      </c>
      <c r="AL32" s="81">
        <v>37</v>
      </c>
      <c r="AM32" s="82">
        <f t="shared" si="8"/>
        <v>1</v>
      </c>
      <c r="AN32" s="49" t="s">
        <v>296</v>
      </c>
      <c r="AO32" s="49" t="s">
        <v>314</v>
      </c>
      <c r="AP32" s="27">
        <f t="shared" si="2"/>
        <v>88</v>
      </c>
      <c r="AQ32" s="95">
        <f t="shared" si="11"/>
        <v>121</v>
      </c>
      <c r="AR32" s="69">
        <f t="shared" si="9"/>
        <v>1</v>
      </c>
      <c r="AS32" s="90" t="s">
        <v>313</v>
      </c>
    </row>
    <row r="33" spans="1:45" s="22" customFormat="1" ht="75" x14ac:dyDescent="0.25">
      <c r="A33" s="101">
        <v>4</v>
      </c>
      <c r="B33" s="101" t="s">
        <v>54</v>
      </c>
      <c r="C33" s="101" t="s">
        <v>157</v>
      </c>
      <c r="D33" s="101" t="s">
        <v>345</v>
      </c>
      <c r="E33" s="4">
        <f t="shared" si="0"/>
        <v>4.4444444444444481E-2</v>
      </c>
      <c r="F33" s="101" t="s">
        <v>81</v>
      </c>
      <c r="G33" s="101" t="s">
        <v>209</v>
      </c>
      <c r="H33" s="101" t="s">
        <v>210</v>
      </c>
      <c r="I33" s="101"/>
      <c r="J33" s="101" t="s">
        <v>160</v>
      </c>
      <c r="K33" s="101" t="s">
        <v>193</v>
      </c>
      <c r="L33" s="7">
        <v>8</v>
      </c>
      <c r="M33" s="7">
        <v>14</v>
      </c>
      <c r="N33" s="7">
        <v>14</v>
      </c>
      <c r="O33" s="7">
        <v>14</v>
      </c>
      <c r="P33" s="6">
        <f t="shared" si="12"/>
        <v>50</v>
      </c>
      <c r="Q33" s="101" t="s">
        <v>96</v>
      </c>
      <c r="R33" s="101" t="s">
        <v>194</v>
      </c>
      <c r="S33" s="101" t="s">
        <v>195</v>
      </c>
      <c r="T33" s="101" t="s">
        <v>64</v>
      </c>
      <c r="U33" s="101" t="s">
        <v>194</v>
      </c>
      <c r="V33" s="27">
        <f t="shared" si="3"/>
        <v>8</v>
      </c>
      <c r="W33" s="83">
        <v>7</v>
      </c>
      <c r="X33" s="80">
        <f t="shared" si="13"/>
        <v>0.875</v>
      </c>
      <c r="Y33" s="77" t="s">
        <v>211</v>
      </c>
      <c r="Z33" s="77" t="s">
        <v>212</v>
      </c>
      <c r="AA33" s="27">
        <f t="shared" si="4"/>
        <v>14</v>
      </c>
      <c r="AB33" s="81">
        <v>25</v>
      </c>
      <c r="AC33" s="69">
        <f t="shared" si="5"/>
        <v>1</v>
      </c>
      <c r="AD33" s="77" t="s">
        <v>213</v>
      </c>
      <c r="AE33" s="101" t="s">
        <v>214</v>
      </c>
      <c r="AF33" s="27">
        <f t="shared" si="6"/>
        <v>14</v>
      </c>
      <c r="AG33" s="27">
        <v>34</v>
      </c>
      <c r="AH33" s="82">
        <f t="shared" si="7"/>
        <v>1</v>
      </c>
      <c r="AI33" s="77" t="s">
        <v>215</v>
      </c>
      <c r="AJ33" s="101" t="s">
        <v>214</v>
      </c>
      <c r="AK33" s="104">
        <f t="shared" si="1"/>
        <v>14</v>
      </c>
      <c r="AL33" s="81">
        <v>8</v>
      </c>
      <c r="AM33" s="82">
        <f t="shared" si="8"/>
        <v>0.5714285714285714</v>
      </c>
      <c r="AN33" s="49" t="s">
        <v>201</v>
      </c>
      <c r="AO33" s="49" t="s">
        <v>314</v>
      </c>
      <c r="AP33" s="27">
        <f t="shared" si="2"/>
        <v>50</v>
      </c>
      <c r="AQ33" s="95">
        <f t="shared" si="11"/>
        <v>74</v>
      </c>
      <c r="AR33" s="69">
        <f t="shared" si="9"/>
        <v>1</v>
      </c>
      <c r="AS33" s="90" t="s">
        <v>216</v>
      </c>
    </row>
    <row r="34" spans="1:45" s="22" customFormat="1" ht="75" x14ac:dyDescent="0.25">
      <c r="A34" s="101">
        <v>4</v>
      </c>
      <c r="B34" s="101" t="s">
        <v>54</v>
      </c>
      <c r="C34" s="101" t="s">
        <v>157</v>
      </c>
      <c r="D34" s="101" t="s">
        <v>346</v>
      </c>
      <c r="E34" s="4">
        <f t="shared" si="0"/>
        <v>4.4444444444444481E-2</v>
      </c>
      <c r="F34" s="101" t="s">
        <v>81</v>
      </c>
      <c r="G34" s="101" t="s">
        <v>217</v>
      </c>
      <c r="H34" s="101" t="s">
        <v>218</v>
      </c>
      <c r="I34" s="101"/>
      <c r="J34" s="101" t="s">
        <v>160</v>
      </c>
      <c r="K34" s="101" t="s">
        <v>193</v>
      </c>
      <c r="L34" s="7">
        <v>2</v>
      </c>
      <c r="M34" s="7">
        <v>3</v>
      </c>
      <c r="N34" s="7">
        <v>3</v>
      </c>
      <c r="O34" s="7">
        <v>2</v>
      </c>
      <c r="P34" s="6">
        <f t="shared" si="12"/>
        <v>10</v>
      </c>
      <c r="Q34" s="101" t="s">
        <v>96</v>
      </c>
      <c r="R34" s="101" t="s">
        <v>219</v>
      </c>
      <c r="S34" s="101" t="s">
        <v>195</v>
      </c>
      <c r="T34" s="101" t="s">
        <v>64</v>
      </c>
      <c r="U34" s="101" t="s">
        <v>220</v>
      </c>
      <c r="V34" s="27">
        <f t="shared" si="3"/>
        <v>2</v>
      </c>
      <c r="W34" s="83">
        <v>2</v>
      </c>
      <c r="X34" s="80">
        <f t="shared" si="13"/>
        <v>1</v>
      </c>
      <c r="Y34" s="77" t="s">
        <v>221</v>
      </c>
      <c r="Z34" s="77" t="s">
        <v>222</v>
      </c>
      <c r="AA34" s="27">
        <f t="shared" si="4"/>
        <v>3</v>
      </c>
      <c r="AB34" s="81">
        <v>3</v>
      </c>
      <c r="AC34" s="69">
        <f t="shared" si="5"/>
        <v>1</v>
      </c>
      <c r="AD34" s="77" t="s">
        <v>223</v>
      </c>
      <c r="AE34" s="101" t="s">
        <v>224</v>
      </c>
      <c r="AF34" s="27">
        <f t="shared" si="6"/>
        <v>3</v>
      </c>
      <c r="AG34" s="27">
        <v>4</v>
      </c>
      <c r="AH34" s="82">
        <f>IF(AG34/AF34&gt;100%,100%,AG34/AF34)</f>
        <v>1</v>
      </c>
      <c r="AI34" s="77" t="s">
        <v>225</v>
      </c>
      <c r="AJ34" s="101" t="s">
        <v>224</v>
      </c>
      <c r="AK34" s="104">
        <f t="shared" si="1"/>
        <v>2</v>
      </c>
      <c r="AL34" s="81">
        <v>3</v>
      </c>
      <c r="AM34" s="82">
        <f>IF(AL34/AK34&gt;100%,100%,AL34/AK34)</f>
        <v>1</v>
      </c>
      <c r="AN34" s="49" t="s">
        <v>226</v>
      </c>
      <c r="AO34" s="49" t="s">
        <v>314</v>
      </c>
      <c r="AP34" s="27">
        <f t="shared" si="2"/>
        <v>10</v>
      </c>
      <c r="AQ34" s="95">
        <f t="shared" si="11"/>
        <v>12</v>
      </c>
      <c r="AR34" s="69">
        <f t="shared" si="9"/>
        <v>1</v>
      </c>
      <c r="AS34" s="90" t="s">
        <v>227</v>
      </c>
    </row>
    <row r="35" spans="1:45" s="91" customFormat="1" x14ac:dyDescent="0.25">
      <c r="A35" s="109"/>
      <c r="B35" s="109"/>
      <c r="C35" s="109"/>
      <c r="D35" s="110" t="s">
        <v>228</v>
      </c>
      <c r="E35" s="111">
        <f>SUM(E17:E34)</f>
        <v>0.80000000000000093</v>
      </c>
      <c r="F35" s="109"/>
      <c r="G35" s="109"/>
      <c r="H35" s="109"/>
      <c r="I35" s="109"/>
      <c r="J35" s="109"/>
      <c r="K35" s="109"/>
      <c r="L35" s="111"/>
      <c r="M35" s="111"/>
      <c r="N35" s="111"/>
      <c r="O35" s="111"/>
      <c r="P35" s="111"/>
      <c r="Q35" s="109"/>
      <c r="R35" s="109"/>
      <c r="S35" s="109"/>
      <c r="T35" s="109"/>
      <c r="U35" s="109"/>
      <c r="V35" s="112"/>
      <c r="W35" s="112"/>
      <c r="X35" s="112">
        <f>AVERAGE(X17:X34)*80%</f>
        <v>0.60238506493506494</v>
      </c>
      <c r="Y35" s="107"/>
      <c r="Z35" s="107"/>
      <c r="AA35" s="112"/>
      <c r="AB35" s="112"/>
      <c r="AC35" s="108">
        <f>AVERAGE(AC17:AC34)*80%</f>
        <v>0.66684696359922158</v>
      </c>
      <c r="AD35" s="109"/>
      <c r="AE35" s="109"/>
      <c r="AF35" s="112"/>
      <c r="AG35" s="108"/>
      <c r="AH35" s="108">
        <f>AVERAGE(AH17:AH34)*80%</f>
        <v>0.72285763171125406</v>
      </c>
      <c r="AI35" s="109"/>
      <c r="AJ35" s="109"/>
      <c r="AK35" s="112"/>
      <c r="AL35" s="112"/>
      <c r="AM35" s="108">
        <f>AVERAGE(AM17:AM34)*80%</f>
        <v>0.62803404437018484</v>
      </c>
      <c r="AN35" s="109"/>
      <c r="AO35" s="109"/>
      <c r="AP35" s="112"/>
      <c r="AQ35" s="112"/>
      <c r="AR35" s="108">
        <f>AVERAGE(AR17:AR34)*80%</f>
        <v>0.66870791417082365</v>
      </c>
      <c r="AS35" s="107"/>
    </row>
    <row r="36" spans="1:45" s="113" customFormat="1" ht="135" customHeight="1" x14ac:dyDescent="0.25">
      <c r="A36" s="9">
        <v>7</v>
      </c>
      <c r="B36" s="9" t="s">
        <v>229</v>
      </c>
      <c r="C36" s="9" t="s">
        <v>230</v>
      </c>
      <c r="D36" s="9" t="s">
        <v>231</v>
      </c>
      <c r="E36" s="10">
        <v>0.04</v>
      </c>
      <c r="F36" s="9" t="s">
        <v>232</v>
      </c>
      <c r="G36" s="9" t="s">
        <v>233</v>
      </c>
      <c r="H36" s="9" t="s">
        <v>234</v>
      </c>
      <c r="I36" s="9"/>
      <c r="J36" s="11" t="s">
        <v>235</v>
      </c>
      <c r="K36" s="11" t="s">
        <v>236</v>
      </c>
      <c r="L36" s="12">
        <v>0</v>
      </c>
      <c r="M36" s="12">
        <v>0.8</v>
      </c>
      <c r="N36" s="12">
        <v>0</v>
      </c>
      <c r="O36" s="12">
        <v>0.8</v>
      </c>
      <c r="P36" s="12">
        <v>0.8</v>
      </c>
      <c r="Q36" s="9" t="s">
        <v>96</v>
      </c>
      <c r="R36" s="9" t="s">
        <v>237</v>
      </c>
      <c r="S36" s="9" t="s">
        <v>238</v>
      </c>
      <c r="T36" s="9" t="s">
        <v>239</v>
      </c>
      <c r="U36" s="9" t="s">
        <v>240</v>
      </c>
      <c r="V36" s="29" t="s">
        <v>66</v>
      </c>
      <c r="W36" s="30" t="s">
        <v>66</v>
      </c>
      <c r="X36" s="30" t="s">
        <v>66</v>
      </c>
      <c r="Y36" s="39" t="s">
        <v>67</v>
      </c>
      <c r="Z36" s="39" t="s">
        <v>66</v>
      </c>
      <c r="AA36" s="29">
        <f>M36</f>
        <v>0.8</v>
      </c>
      <c r="AB36" s="32">
        <v>0.56999999999999995</v>
      </c>
      <c r="AC36" s="84">
        <f t="shared" si="5"/>
        <v>0.71249999999999991</v>
      </c>
      <c r="AD36" s="9" t="s">
        <v>241</v>
      </c>
      <c r="AE36" s="9" t="s">
        <v>242</v>
      </c>
      <c r="AF36" s="32" t="s">
        <v>66</v>
      </c>
      <c r="AG36" s="32" t="s">
        <v>66</v>
      </c>
      <c r="AH36" s="32" t="s">
        <v>66</v>
      </c>
      <c r="AI36" s="96" t="s">
        <v>80</v>
      </c>
      <c r="AJ36" s="10" t="s">
        <v>66</v>
      </c>
      <c r="AK36" s="32">
        <f t="shared" si="1"/>
        <v>0.8</v>
      </c>
      <c r="AL36" s="32">
        <v>0.6</v>
      </c>
      <c r="AM36" s="32">
        <f>IF(AL36/AK36&gt;100%,100%,AL36/AK36)</f>
        <v>0.74999999999999989</v>
      </c>
      <c r="AN36" s="39" t="s">
        <v>315</v>
      </c>
      <c r="AO36" s="39" t="s">
        <v>242</v>
      </c>
      <c r="AP36" s="32">
        <f t="shared" si="2"/>
        <v>0.8</v>
      </c>
      <c r="AQ36" s="31">
        <f>(AB36+AL36)/2</f>
        <v>0.58499999999999996</v>
      </c>
      <c r="AR36" s="84">
        <f>IF((AQ36/AP36)&gt;100%,100%,AQ36/AP36)</f>
        <v>0.73124999999999996</v>
      </c>
      <c r="AS36" s="39" t="s">
        <v>316</v>
      </c>
    </row>
    <row r="37" spans="1:45" s="113" customFormat="1" ht="120" x14ac:dyDescent="0.25">
      <c r="A37" s="9">
        <v>7</v>
      </c>
      <c r="B37" s="9" t="s">
        <v>229</v>
      </c>
      <c r="C37" s="9" t="s">
        <v>230</v>
      </c>
      <c r="D37" s="9" t="s">
        <v>243</v>
      </c>
      <c r="E37" s="10">
        <v>0.04</v>
      </c>
      <c r="F37" s="9" t="s">
        <v>232</v>
      </c>
      <c r="G37" s="9" t="s">
        <v>244</v>
      </c>
      <c r="H37" s="9" t="s">
        <v>245</v>
      </c>
      <c r="I37" s="9"/>
      <c r="J37" s="11" t="s">
        <v>235</v>
      </c>
      <c r="K37" s="11" t="s">
        <v>246</v>
      </c>
      <c r="L37" s="13">
        <v>1</v>
      </c>
      <c r="M37" s="13">
        <v>1</v>
      </c>
      <c r="N37" s="13">
        <v>1</v>
      </c>
      <c r="O37" s="13">
        <v>1</v>
      </c>
      <c r="P37" s="13">
        <v>1</v>
      </c>
      <c r="Q37" s="9" t="s">
        <v>96</v>
      </c>
      <c r="R37" s="9" t="s">
        <v>247</v>
      </c>
      <c r="S37" s="9" t="s">
        <v>248</v>
      </c>
      <c r="T37" s="9" t="s">
        <v>249</v>
      </c>
      <c r="U37" s="9" t="s">
        <v>250</v>
      </c>
      <c r="V37" s="29">
        <f>L37</f>
        <v>1</v>
      </c>
      <c r="W37" s="29">
        <f>M37</f>
        <v>1</v>
      </c>
      <c r="X37" s="29">
        <f>N37</f>
        <v>1</v>
      </c>
      <c r="Y37" s="39" t="s">
        <v>251</v>
      </c>
      <c r="Z37" s="39" t="s">
        <v>252</v>
      </c>
      <c r="AA37" s="29">
        <f>M37</f>
        <v>1</v>
      </c>
      <c r="AB37" s="32">
        <v>0.67</v>
      </c>
      <c r="AC37" s="84">
        <f t="shared" si="5"/>
        <v>0.67</v>
      </c>
      <c r="AD37" s="9" t="s">
        <v>253</v>
      </c>
      <c r="AE37" s="9" t="s">
        <v>254</v>
      </c>
      <c r="AF37" s="32">
        <f>N37</f>
        <v>1</v>
      </c>
      <c r="AG37" s="31">
        <v>0.90910000000000002</v>
      </c>
      <c r="AH37" s="97">
        <f>IF(AG37/AF37&gt;100%,100%,AG37/AF37)</f>
        <v>0.90910000000000002</v>
      </c>
      <c r="AI37" s="9" t="s">
        <v>255</v>
      </c>
      <c r="AJ37" s="9" t="s">
        <v>252</v>
      </c>
      <c r="AK37" s="32">
        <f t="shared" si="1"/>
        <v>1</v>
      </c>
      <c r="AL37" s="32">
        <v>1</v>
      </c>
      <c r="AM37" s="29">
        <f>IF(AL37/AK37&gt;100%,100%,AL37/AK37)</f>
        <v>1</v>
      </c>
      <c r="AN37" s="39" t="s">
        <v>317</v>
      </c>
      <c r="AO37" s="39" t="s">
        <v>252</v>
      </c>
      <c r="AP37" s="32">
        <f t="shared" si="2"/>
        <v>1</v>
      </c>
      <c r="AQ37" s="54">
        <f>(W37+AB37+AG37+AL37)/4</f>
        <v>0.89477499999999999</v>
      </c>
      <c r="AR37" s="84">
        <f>IF((AQ37/AP37)&gt;100%,100%,AQ37/AP37)</f>
        <v>0.89477499999999999</v>
      </c>
      <c r="AS37" s="39" t="s">
        <v>318</v>
      </c>
    </row>
    <row r="38" spans="1:45" s="113" customFormat="1" ht="120" x14ac:dyDescent="0.25">
      <c r="A38" s="9">
        <v>7</v>
      </c>
      <c r="B38" s="9" t="s">
        <v>229</v>
      </c>
      <c r="C38" s="9" t="s">
        <v>256</v>
      </c>
      <c r="D38" s="9" t="s">
        <v>257</v>
      </c>
      <c r="E38" s="10">
        <v>0.04</v>
      </c>
      <c r="F38" s="9" t="s">
        <v>232</v>
      </c>
      <c r="G38" s="9" t="s">
        <v>258</v>
      </c>
      <c r="H38" s="9" t="s">
        <v>259</v>
      </c>
      <c r="I38" s="9"/>
      <c r="J38" s="11" t="s">
        <v>235</v>
      </c>
      <c r="K38" s="11" t="s">
        <v>260</v>
      </c>
      <c r="L38" s="13">
        <v>0</v>
      </c>
      <c r="M38" s="13">
        <v>1</v>
      </c>
      <c r="N38" s="13">
        <v>1</v>
      </c>
      <c r="O38" s="13">
        <v>1</v>
      </c>
      <c r="P38" s="13">
        <v>1</v>
      </c>
      <c r="Q38" s="9" t="s">
        <v>96</v>
      </c>
      <c r="R38" s="9" t="s">
        <v>261</v>
      </c>
      <c r="S38" s="9" t="s">
        <v>262</v>
      </c>
      <c r="T38" s="9" t="s">
        <v>263</v>
      </c>
      <c r="U38" s="9" t="s">
        <v>264</v>
      </c>
      <c r="V38" s="29" t="s">
        <v>66</v>
      </c>
      <c r="W38" s="30" t="s">
        <v>66</v>
      </c>
      <c r="X38" s="30" t="s">
        <v>66</v>
      </c>
      <c r="Y38" s="39" t="s">
        <v>67</v>
      </c>
      <c r="Z38" s="39" t="s">
        <v>66</v>
      </c>
      <c r="AA38" s="29">
        <f>M38</f>
        <v>1</v>
      </c>
      <c r="AB38" s="31">
        <v>0.99129999999999996</v>
      </c>
      <c r="AC38" s="84">
        <f t="shared" si="5"/>
        <v>0.99129999999999996</v>
      </c>
      <c r="AD38" s="9" t="s">
        <v>265</v>
      </c>
      <c r="AE38" s="9" t="s">
        <v>266</v>
      </c>
      <c r="AF38" s="32">
        <f>N38</f>
        <v>1</v>
      </c>
      <c r="AG38" s="32">
        <f>O38</f>
        <v>1</v>
      </c>
      <c r="AH38" s="97">
        <f>IF(AG38/AF38&gt;100%,100%,AG38/AF38)</f>
        <v>1</v>
      </c>
      <c r="AI38" s="9" t="s">
        <v>267</v>
      </c>
      <c r="AJ38" s="9" t="s">
        <v>268</v>
      </c>
      <c r="AK38" s="32">
        <f t="shared" si="1"/>
        <v>1</v>
      </c>
      <c r="AL38" s="32">
        <v>1</v>
      </c>
      <c r="AM38" s="29">
        <f>IF(AL38/AK38&gt;100%,100%,AL38/AK38)</f>
        <v>1</v>
      </c>
      <c r="AN38" s="39" t="s">
        <v>319</v>
      </c>
      <c r="AO38" s="39" t="s">
        <v>268</v>
      </c>
      <c r="AP38" s="32">
        <f t="shared" si="2"/>
        <v>1</v>
      </c>
      <c r="AQ38" s="31">
        <f>(AB38+AG38+AL38)/3</f>
        <v>0.99709999999999999</v>
      </c>
      <c r="AR38" s="84">
        <f>IF((AQ38/AP38)&gt;100%,100%,AQ38/AP38)</f>
        <v>0.99709999999999999</v>
      </c>
      <c r="AS38" s="39" t="s">
        <v>320</v>
      </c>
    </row>
    <row r="39" spans="1:45" s="113" customFormat="1" ht="105" x14ac:dyDescent="0.25">
      <c r="A39" s="9">
        <v>7</v>
      </c>
      <c r="B39" s="9" t="s">
        <v>229</v>
      </c>
      <c r="C39" s="9" t="s">
        <v>230</v>
      </c>
      <c r="D39" s="9" t="s">
        <v>269</v>
      </c>
      <c r="E39" s="10">
        <v>0.04</v>
      </c>
      <c r="F39" s="9" t="s">
        <v>232</v>
      </c>
      <c r="G39" s="9" t="s">
        <v>270</v>
      </c>
      <c r="H39" s="9" t="s">
        <v>271</v>
      </c>
      <c r="I39" s="9"/>
      <c r="J39" s="11" t="s">
        <v>235</v>
      </c>
      <c r="K39" s="11" t="s">
        <v>272</v>
      </c>
      <c r="L39" s="13">
        <v>0</v>
      </c>
      <c r="M39" s="13">
        <v>1</v>
      </c>
      <c r="N39" s="13">
        <v>0</v>
      </c>
      <c r="O39" s="13">
        <v>1</v>
      </c>
      <c r="P39" s="13">
        <v>1</v>
      </c>
      <c r="Q39" s="9" t="s">
        <v>96</v>
      </c>
      <c r="R39" s="9" t="s">
        <v>273</v>
      </c>
      <c r="S39" s="9" t="s">
        <v>274</v>
      </c>
      <c r="T39" s="9" t="s">
        <v>249</v>
      </c>
      <c r="U39" s="9" t="s">
        <v>274</v>
      </c>
      <c r="V39" s="29" t="s">
        <v>66</v>
      </c>
      <c r="W39" s="30" t="s">
        <v>66</v>
      </c>
      <c r="X39" s="30" t="s">
        <v>66</v>
      </c>
      <c r="Y39" s="39" t="s">
        <v>67</v>
      </c>
      <c r="Z39" s="39" t="s">
        <v>66</v>
      </c>
      <c r="AA39" s="29">
        <f>M39</f>
        <v>1</v>
      </c>
      <c r="AB39" s="29">
        <f>N39</f>
        <v>0</v>
      </c>
      <c r="AC39" s="84">
        <f t="shared" si="5"/>
        <v>0</v>
      </c>
      <c r="AD39" s="9" t="s">
        <v>275</v>
      </c>
      <c r="AE39" s="9" t="s">
        <v>276</v>
      </c>
      <c r="AF39" s="32" t="s">
        <v>66</v>
      </c>
      <c r="AG39" s="31" t="s">
        <v>66</v>
      </c>
      <c r="AH39" s="30" t="s">
        <v>66</v>
      </c>
      <c r="AI39" s="9" t="s">
        <v>80</v>
      </c>
      <c r="AJ39" s="9" t="s">
        <v>66</v>
      </c>
      <c r="AK39" s="32">
        <f t="shared" si="1"/>
        <v>1</v>
      </c>
      <c r="AL39" s="29">
        <v>1</v>
      </c>
      <c r="AM39" s="29">
        <v>1</v>
      </c>
      <c r="AN39" s="39" t="s">
        <v>321</v>
      </c>
      <c r="AO39" s="39" t="s">
        <v>322</v>
      </c>
      <c r="AP39" s="32">
        <v>1</v>
      </c>
      <c r="AQ39" s="31">
        <v>1</v>
      </c>
      <c r="AR39" s="84">
        <v>1</v>
      </c>
      <c r="AS39" s="39" t="s">
        <v>321</v>
      </c>
    </row>
    <row r="40" spans="1:45" s="113" customFormat="1" ht="120" x14ac:dyDescent="0.25">
      <c r="A40" s="9">
        <v>5</v>
      </c>
      <c r="B40" s="9" t="s">
        <v>277</v>
      </c>
      <c r="C40" s="9" t="s">
        <v>278</v>
      </c>
      <c r="D40" s="9" t="s">
        <v>279</v>
      </c>
      <c r="E40" s="10">
        <v>0.04</v>
      </c>
      <c r="F40" s="9" t="s">
        <v>232</v>
      </c>
      <c r="G40" s="9" t="s">
        <v>280</v>
      </c>
      <c r="H40" s="9" t="s">
        <v>281</v>
      </c>
      <c r="I40" s="9"/>
      <c r="J40" s="11" t="s">
        <v>282</v>
      </c>
      <c r="K40" s="11" t="s">
        <v>283</v>
      </c>
      <c r="L40" s="12">
        <v>0.33</v>
      </c>
      <c r="M40" s="12">
        <v>0.67</v>
      </c>
      <c r="N40" s="12">
        <v>1</v>
      </c>
      <c r="O40" s="12">
        <v>0</v>
      </c>
      <c r="P40" s="12">
        <v>1</v>
      </c>
      <c r="Q40" s="9" t="s">
        <v>96</v>
      </c>
      <c r="R40" s="9" t="s">
        <v>284</v>
      </c>
      <c r="S40" s="9" t="s">
        <v>285</v>
      </c>
      <c r="T40" s="9" t="s">
        <v>286</v>
      </c>
      <c r="U40" s="9" t="s">
        <v>285</v>
      </c>
      <c r="V40" s="29">
        <f>L40</f>
        <v>0.33</v>
      </c>
      <c r="W40" s="31">
        <v>0.84519999999999995</v>
      </c>
      <c r="X40" s="32">
        <v>1</v>
      </c>
      <c r="Y40" s="39" t="s">
        <v>287</v>
      </c>
      <c r="Z40" s="39" t="s">
        <v>288</v>
      </c>
      <c r="AA40" s="29">
        <f>M40</f>
        <v>0.67</v>
      </c>
      <c r="AB40" s="31">
        <v>0.89700000000000002</v>
      </c>
      <c r="AC40" s="84">
        <f t="shared" si="5"/>
        <v>1</v>
      </c>
      <c r="AD40" s="9" t="s">
        <v>289</v>
      </c>
      <c r="AE40" s="9" t="s">
        <v>290</v>
      </c>
      <c r="AF40" s="32">
        <f>N40</f>
        <v>1</v>
      </c>
      <c r="AG40" s="31">
        <v>0.54190000000000005</v>
      </c>
      <c r="AH40" s="97">
        <f>IF(AG40/AF40&gt;100%,100%,AG40/AF40)</f>
        <v>0.54190000000000005</v>
      </c>
      <c r="AI40" s="9" t="s">
        <v>291</v>
      </c>
      <c r="AJ40" s="9" t="s">
        <v>292</v>
      </c>
      <c r="AK40" s="32">
        <v>1</v>
      </c>
      <c r="AL40" s="29">
        <v>1</v>
      </c>
      <c r="AM40" s="29">
        <v>1</v>
      </c>
      <c r="AN40" s="39" t="s">
        <v>324</v>
      </c>
      <c r="AO40" s="39" t="s">
        <v>323</v>
      </c>
      <c r="AP40" s="32">
        <f t="shared" si="2"/>
        <v>1</v>
      </c>
      <c r="AQ40" s="31">
        <v>1</v>
      </c>
      <c r="AR40" s="84">
        <f>IF((AQ40/AP40)&gt;100%,100%,AQ40/AP40)</f>
        <v>1</v>
      </c>
      <c r="AS40" s="39" t="s">
        <v>324</v>
      </c>
    </row>
    <row r="41" spans="1:45" s="23" customFormat="1" ht="15.75" x14ac:dyDescent="0.25">
      <c r="A41" s="8"/>
      <c r="B41" s="8"/>
      <c r="C41" s="8"/>
      <c r="D41" s="14" t="s">
        <v>293</v>
      </c>
      <c r="E41" s="15">
        <f>SUM(E36:E40)</f>
        <v>0.2</v>
      </c>
      <c r="F41" s="14"/>
      <c r="G41" s="14"/>
      <c r="H41" s="14"/>
      <c r="I41" s="14"/>
      <c r="J41" s="14"/>
      <c r="K41" s="14"/>
      <c r="L41" s="16">
        <f>AVERAGE(L37:L40)</f>
        <v>0.33250000000000002</v>
      </c>
      <c r="M41" s="16">
        <f>AVERAGE(M37:M40)</f>
        <v>0.91749999999999998</v>
      </c>
      <c r="N41" s="16">
        <f>AVERAGE(N37:N40)</f>
        <v>0.75</v>
      </c>
      <c r="O41" s="16">
        <f>AVERAGE(O37:O40)</f>
        <v>0.75</v>
      </c>
      <c r="P41" s="16">
        <f>AVERAGE(P37:P40)</f>
        <v>1</v>
      </c>
      <c r="Q41" s="14"/>
      <c r="R41" s="8"/>
      <c r="S41" s="8"/>
      <c r="T41" s="8"/>
      <c r="U41" s="8"/>
      <c r="V41" s="33"/>
      <c r="W41" s="33"/>
      <c r="X41" s="28">
        <f>AVERAGE(X36:X40)*20%</f>
        <v>0.2</v>
      </c>
      <c r="Y41" s="38"/>
      <c r="Z41" s="38"/>
      <c r="AA41" s="33"/>
      <c r="AB41" s="42"/>
      <c r="AC41" s="59">
        <f>AVERAGE(AC36:AC40)*20%</f>
        <v>0.13495199999999999</v>
      </c>
      <c r="AD41" s="8"/>
      <c r="AE41" s="8"/>
      <c r="AF41" s="33"/>
      <c r="AG41" s="59"/>
      <c r="AH41" s="59">
        <f>AVERAGE(AH36:AH40)*20%</f>
        <v>0.16340000000000002</v>
      </c>
      <c r="AI41" s="93"/>
      <c r="AJ41" s="8"/>
      <c r="AK41" s="33"/>
      <c r="AL41" s="42"/>
      <c r="AM41" s="59">
        <f>AVERAGE(AM36:AM40)*20%</f>
        <v>0.19</v>
      </c>
      <c r="AN41" s="8"/>
      <c r="AO41" s="8"/>
      <c r="AP41" s="33"/>
      <c r="AQ41" s="33"/>
      <c r="AR41" s="59">
        <f>AVERAGE(AR36:AR40)*20%</f>
        <v>0.18492500000000001</v>
      </c>
      <c r="AS41" s="38"/>
    </row>
    <row r="42" spans="1:45" s="24" customFormat="1" ht="19.5" customHeight="1" x14ac:dyDescent="0.3">
      <c r="A42" s="17"/>
      <c r="B42" s="17"/>
      <c r="C42" s="17"/>
      <c r="D42" s="18" t="s">
        <v>294</v>
      </c>
      <c r="E42" s="19">
        <f>E41+E35</f>
        <v>1.0000000000000009</v>
      </c>
      <c r="F42" s="17"/>
      <c r="G42" s="17"/>
      <c r="H42" s="17"/>
      <c r="I42" s="17"/>
      <c r="J42" s="17"/>
      <c r="K42" s="17"/>
      <c r="L42" s="20">
        <f>L41*$E$41</f>
        <v>6.6500000000000004E-2</v>
      </c>
      <c r="M42" s="20">
        <f>M41*$E$41</f>
        <v>0.1835</v>
      </c>
      <c r="N42" s="20">
        <f>N41*$E$41</f>
        <v>0.15000000000000002</v>
      </c>
      <c r="O42" s="20">
        <f>O41*$E$41</f>
        <v>0.15000000000000002</v>
      </c>
      <c r="P42" s="20">
        <f>P41*$E$41</f>
        <v>0.2</v>
      </c>
      <c r="Q42" s="17"/>
      <c r="R42" s="17"/>
      <c r="S42" s="17"/>
      <c r="T42" s="17"/>
      <c r="U42" s="17"/>
      <c r="V42" s="34"/>
      <c r="W42" s="34"/>
      <c r="X42" s="35">
        <f>X35+X41</f>
        <v>0.80238506493506501</v>
      </c>
      <c r="Y42" s="40"/>
      <c r="Z42" s="40"/>
      <c r="AA42" s="34"/>
      <c r="AB42" s="43"/>
      <c r="AC42" s="60">
        <f>AC35+AC41</f>
        <v>0.80179896359922154</v>
      </c>
      <c r="AD42" s="17"/>
      <c r="AE42" s="17"/>
      <c r="AF42" s="34"/>
      <c r="AG42" s="87"/>
      <c r="AH42" s="60">
        <f>AH35+AH41</f>
        <v>0.88625763171125405</v>
      </c>
      <c r="AI42" s="94"/>
      <c r="AJ42" s="17"/>
      <c r="AK42" s="34"/>
      <c r="AL42" s="43"/>
      <c r="AM42" s="60">
        <f>AM35+AM41</f>
        <v>0.81803404437018479</v>
      </c>
      <c r="AN42" s="17"/>
      <c r="AO42" s="17"/>
      <c r="AP42" s="34"/>
      <c r="AQ42" s="34"/>
      <c r="AR42" s="60">
        <f>AR35+AR41</f>
        <v>0.85363291417082365</v>
      </c>
      <c r="AS42" s="40"/>
    </row>
  </sheetData>
  <sheetProtection formatColumns="0" formatRows="0" selectLockedCells="1" autoFilter="0" selectUnlockedCells="1"/>
  <mergeCells count="28">
    <mergeCell ref="C14:C16"/>
    <mergeCell ref="A14:B15"/>
    <mergeCell ref="D14:P15"/>
    <mergeCell ref="AF14:AJ14"/>
    <mergeCell ref="A1:K1"/>
    <mergeCell ref="L1:P1"/>
    <mergeCell ref="A2:P2"/>
    <mergeCell ref="A4:B8"/>
    <mergeCell ref="C4:D8"/>
    <mergeCell ref="H9:L9"/>
    <mergeCell ref="F4:L4"/>
    <mergeCell ref="H5:L5"/>
    <mergeCell ref="H6:L6"/>
    <mergeCell ref="H7:L7"/>
    <mergeCell ref="H8:L8"/>
    <mergeCell ref="H10:L10"/>
    <mergeCell ref="H11:L11"/>
    <mergeCell ref="H12:L12"/>
    <mergeCell ref="AP14:AS14"/>
    <mergeCell ref="AP15:AS15"/>
    <mergeCell ref="V14:Z14"/>
    <mergeCell ref="Q14:U15"/>
    <mergeCell ref="V15:Z15"/>
    <mergeCell ref="AA15:AE15"/>
    <mergeCell ref="AF15:AJ15"/>
    <mergeCell ref="AA14:AE14"/>
    <mergeCell ref="AK15:AO15"/>
    <mergeCell ref="AK14:AO14"/>
  </mergeCells>
  <dataValidations xWindow="1696" yWindow="773" count="3">
    <dataValidation allowBlank="1" showInputMessage="1" showErrorMessage="1" error="Escriba un texto " promptTitle="Cualquier contenido" sqref="F17:F34"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sqref="AI28 Y19 Y21 AS26:AS28 Y23:Y24 Y26:Y34 AD26 Y36:Y40 AD31:AD34 AI31:AI34 AD28 AS30:AS34" xr:uid="{00000000-0002-0000-0000-000001000000}">
      <formula1>2500</formula1>
    </dataValidation>
    <dataValidation type="textLength" operator="lessThanOrEqual" allowBlank="1" showInputMessage="1" showErrorMessage="1" error="Por favor ingresar menos de 2.500 caracteres, incluyendo espacios." sqref="Z19:Z34 Y20 W38:X40 W19:X34 Z36:Z40 W36:X36" xr:uid="{00000000-0002-0000-0000-000002000000}">
      <formula1>2500</formula1>
    </dataValidation>
  </dataValidations>
  <pageMargins left="0.7" right="0.7" top="0.75" bottom="0.75" header="0.3" footer="0.3"/>
  <pageSetup paperSize="9" scale="43" orientation="portrait" r:id="rId1"/>
  <colBreaks count="1" manualBreakCount="1">
    <brk id="12" max="1048575" man="1"/>
  </colBreaks>
  <ignoredErrors>
    <ignoredError sqref="M41:P4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Fontibón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2022-04-08T16:16:15Z</dcterms:modified>
  <cp:category/>
  <cp:contentStatus/>
</cp:coreProperties>
</file>