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17" documentId="8_{C4087453-C310-4E90-9079-5E22B80CA434}" xr6:coauthVersionLast="47" xr6:coauthVersionMax="47" xr10:uidLastSave="{9E4E0F06-3E63-4F1A-A1CD-298CD2A0B009}"/>
  <bookViews>
    <workbookView xWindow="-120" yWindow="-120" windowWidth="29040" windowHeight="15840" xr2:uid="{82425007-B10C-4B30-B14E-E133B79C6502}"/>
  </bookViews>
  <sheets>
    <sheet name="2021 Kennedy"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5" i="1" l="1"/>
  <c r="AQ26" i="1"/>
  <c r="AQ24" i="1"/>
  <c r="AQ37" i="1"/>
  <c r="AM40" i="1"/>
  <c r="AM37" i="1"/>
  <c r="AQ36" i="1"/>
  <c r="AQ34" i="1"/>
  <c r="AQ33" i="1"/>
  <c r="AQ32" i="1"/>
  <c r="AR32" i="1"/>
  <c r="AQ31" i="1"/>
  <c r="AQ30" i="1"/>
  <c r="AQ29" i="1"/>
  <c r="AR29" i="1" s="1"/>
  <c r="AQ28" i="1"/>
  <c r="AQ27" i="1"/>
  <c r="AR23" i="1"/>
  <c r="AR21" i="1"/>
  <c r="AM30" i="1"/>
  <c r="AM22" i="1"/>
  <c r="AM17" i="1"/>
  <c r="P30" i="1"/>
  <c r="AP30" i="1" s="1"/>
  <c r="AC17" i="1"/>
  <c r="X41" i="1"/>
  <c r="E34" i="1"/>
  <c r="E33" i="1"/>
  <c r="E32" i="1"/>
  <c r="E31" i="1"/>
  <c r="E30" i="1"/>
  <c r="E29" i="1"/>
  <c r="E28" i="1"/>
  <c r="E27" i="1"/>
  <c r="E26" i="1"/>
  <c r="E25" i="1"/>
  <c r="E24" i="1"/>
  <c r="E23" i="1"/>
  <c r="E22" i="1"/>
  <c r="E21" i="1"/>
  <c r="E20" i="1"/>
  <c r="E19" i="1"/>
  <c r="E35" i="1" s="1"/>
  <c r="E18" i="1"/>
  <c r="P34" i="1"/>
  <c r="P33" i="1"/>
  <c r="P32" i="1"/>
  <c r="E17" i="1"/>
  <c r="P31" i="1"/>
  <c r="AP31" i="1" s="1"/>
  <c r="AR31" i="1" s="1"/>
  <c r="P29" i="1"/>
  <c r="P28" i="1"/>
  <c r="AP28" i="1" s="1"/>
  <c r="AR28" i="1" s="1"/>
  <c r="P27" i="1"/>
  <c r="L41" i="1"/>
  <c r="P41" i="1"/>
  <c r="O41" i="1"/>
  <c r="N41" i="1"/>
  <c r="M41" i="1"/>
  <c r="M42" i="1" s="1"/>
  <c r="AP40" i="1"/>
  <c r="AR40" i="1"/>
  <c r="AP38" i="1"/>
  <c r="AR38" i="1"/>
  <c r="AP37" i="1"/>
  <c r="AR37" i="1" s="1"/>
  <c r="AP36" i="1"/>
  <c r="AR36" i="1"/>
  <c r="AR41" i="1" s="1"/>
  <c r="AP34" i="1"/>
  <c r="AR34" i="1" s="1"/>
  <c r="AP33" i="1"/>
  <c r="AR33" i="1" s="1"/>
  <c r="AP32" i="1"/>
  <c r="AP29" i="1"/>
  <c r="AP27" i="1"/>
  <c r="AR27" i="1" s="1"/>
  <c r="AP26" i="1"/>
  <c r="AR26" i="1" s="1"/>
  <c r="AP25" i="1"/>
  <c r="AR25" i="1" s="1"/>
  <c r="AP24" i="1"/>
  <c r="AR24" i="1" s="1"/>
  <c r="AP23" i="1"/>
  <c r="AP22" i="1"/>
  <c r="AR22" i="1" s="1"/>
  <c r="AP21" i="1"/>
  <c r="AP20" i="1"/>
  <c r="AR20" i="1" s="1"/>
  <c r="AP19" i="1"/>
  <c r="AR19" i="1" s="1"/>
  <c r="AP18" i="1"/>
  <c r="AR18" i="1" s="1"/>
  <c r="AP17" i="1"/>
  <c r="AR17" i="1" s="1"/>
  <c r="AK39" i="1"/>
  <c r="AK38" i="1"/>
  <c r="AM38" i="1" s="1"/>
  <c r="AK37" i="1"/>
  <c r="AK36" i="1"/>
  <c r="AM36" i="1" s="1"/>
  <c r="AM41" i="1" s="1"/>
  <c r="AK34" i="1"/>
  <c r="AM34" i="1" s="1"/>
  <c r="AK33" i="1"/>
  <c r="AM33" i="1" s="1"/>
  <c r="AK32" i="1"/>
  <c r="AM32" i="1" s="1"/>
  <c r="AK31" i="1"/>
  <c r="AM31" i="1" s="1"/>
  <c r="AK30" i="1"/>
  <c r="AK29" i="1"/>
  <c r="AM29" i="1" s="1"/>
  <c r="AK28" i="1"/>
  <c r="AM28" i="1" s="1"/>
  <c r="AK27" i="1"/>
  <c r="AM27" i="1" s="1"/>
  <c r="AK26" i="1"/>
  <c r="AM26" i="1" s="1"/>
  <c r="AK25" i="1"/>
  <c r="AM25" i="1" s="1"/>
  <c r="AK24" i="1"/>
  <c r="AM24" i="1" s="1"/>
  <c r="AK23" i="1"/>
  <c r="AM23" i="1" s="1"/>
  <c r="AK22" i="1"/>
  <c r="AK21" i="1"/>
  <c r="AM21" i="1" s="1"/>
  <c r="AK20" i="1"/>
  <c r="AM20" i="1" s="1"/>
  <c r="AK19" i="1"/>
  <c r="AM19" i="1" s="1"/>
  <c r="AK18" i="1"/>
  <c r="AM18" i="1" s="1"/>
  <c r="AF40" i="1"/>
  <c r="AH40" i="1"/>
  <c r="AF38" i="1"/>
  <c r="AH38" i="1"/>
  <c r="AF37" i="1"/>
  <c r="AH37" i="1" s="1"/>
  <c r="AH41" i="1" s="1"/>
  <c r="AF34" i="1"/>
  <c r="AH34" i="1"/>
  <c r="AF33" i="1"/>
  <c r="AH33" i="1"/>
  <c r="AF32" i="1"/>
  <c r="AH32" i="1"/>
  <c r="AF31" i="1"/>
  <c r="AH31" i="1"/>
  <c r="AF30" i="1"/>
  <c r="AH30" i="1"/>
  <c r="AF29" i="1"/>
  <c r="AH29" i="1"/>
  <c r="AF28" i="1"/>
  <c r="AH28" i="1"/>
  <c r="AF27" i="1"/>
  <c r="AH27" i="1"/>
  <c r="AF26" i="1"/>
  <c r="AH26" i="1"/>
  <c r="AF25" i="1"/>
  <c r="AH25" i="1"/>
  <c r="AF24" i="1"/>
  <c r="AH24" i="1"/>
  <c r="AF23" i="1"/>
  <c r="AH23" i="1"/>
  <c r="AF22" i="1"/>
  <c r="AH22" i="1"/>
  <c r="AF21" i="1"/>
  <c r="AH21" i="1"/>
  <c r="AF20" i="1"/>
  <c r="AH20" i="1"/>
  <c r="AF19" i="1"/>
  <c r="AH19" i="1"/>
  <c r="AF17" i="1"/>
  <c r="AH17" i="1"/>
  <c r="AH35" i="1" s="1"/>
  <c r="AH42" i="1" s="1"/>
  <c r="AA40" i="1"/>
  <c r="AC40" i="1"/>
  <c r="AA39" i="1"/>
  <c r="AC39" i="1"/>
  <c r="AA38" i="1"/>
  <c r="AC38" i="1"/>
  <c r="AA37" i="1"/>
  <c r="AC37" i="1"/>
  <c r="AA36" i="1"/>
  <c r="AC36" i="1"/>
  <c r="AC41" i="1" s="1"/>
  <c r="AA34" i="1"/>
  <c r="AC34" i="1"/>
  <c r="AA33" i="1"/>
  <c r="AC33" i="1"/>
  <c r="AA32" i="1"/>
  <c r="AC32" i="1"/>
  <c r="AA31" i="1"/>
  <c r="AC31" i="1"/>
  <c r="AA29" i="1"/>
  <c r="AC29" i="1"/>
  <c r="AA28" i="1"/>
  <c r="AC28" i="1"/>
  <c r="AA27" i="1"/>
  <c r="AC27" i="1"/>
  <c r="AA26" i="1"/>
  <c r="AC26" i="1"/>
  <c r="AA25" i="1"/>
  <c r="AC25" i="1"/>
  <c r="AA24" i="1"/>
  <c r="AC24" i="1"/>
  <c r="AA23" i="1"/>
  <c r="AC23" i="1"/>
  <c r="AA22" i="1"/>
  <c r="AC22" i="1"/>
  <c r="AA21" i="1"/>
  <c r="AC21" i="1"/>
  <c r="AA20" i="1"/>
  <c r="AC20" i="1"/>
  <c r="AA19" i="1"/>
  <c r="AC19" i="1"/>
  <c r="AC35" i="1" s="1"/>
  <c r="AC42" i="1" s="1"/>
  <c r="V40" i="1"/>
  <c r="V37" i="1"/>
  <c r="V34" i="1"/>
  <c r="X34" i="1"/>
  <c r="V33" i="1"/>
  <c r="V32" i="1"/>
  <c r="X32" i="1" s="1"/>
  <c r="V31" i="1"/>
  <c r="X31" i="1" s="1"/>
  <c r="V30" i="1"/>
  <c r="V29" i="1"/>
  <c r="X29" i="1"/>
  <c r="V28" i="1"/>
  <c r="V27" i="1"/>
  <c r="V26" i="1"/>
  <c r="X26" i="1"/>
  <c r="V25" i="1"/>
  <c r="V24" i="1"/>
  <c r="V23" i="1"/>
  <c r="V22" i="1"/>
  <c r="V21" i="1"/>
  <c r="X21" i="1"/>
  <c r="V20" i="1"/>
  <c r="V19" i="1"/>
  <c r="V18" i="1"/>
  <c r="V17" i="1"/>
  <c r="E41" i="1"/>
  <c r="N42" i="1"/>
  <c r="L42" i="1"/>
  <c r="X35" i="1" l="1"/>
  <c r="X42" i="1" s="1"/>
  <c r="AR30" i="1"/>
  <c r="AR35" i="1"/>
  <c r="AR42" i="1" s="1"/>
  <c r="E42" i="1"/>
  <c r="P42" i="1"/>
  <c r="AM35" i="1"/>
  <c r="AM42" i="1" s="1"/>
  <c r="O42" i="1"/>
</calcChain>
</file>

<file path=xl/sharedStrings.xml><?xml version="1.0" encoding="utf-8"?>
<sst xmlns="http://schemas.openxmlformats.org/spreadsheetml/2006/main" count="616" uniqueCount="359">
  <si>
    <r>
      <t xml:space="preserve">ALCALDÍA LOCAL DE </t>
    </r>
    <r>
      <rPr>
        <b/>
        <u/>
        <sz val="11"/>
        <color theme="1"/>
        <rFont val="Calibri Light"/>
        <family val="2"/>
        <scheme val="major"/>
      </rPr>
      <t>KENNEDY</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</si>
  <si>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</si>
  <si>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</si>
  <si>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</si>
  <si>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</si>
  <si>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</si>
  <si>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</si>
  <si>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</si>
  <si>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</si>
  <si>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</si>
  <si>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160813</t>
  </si>
  <si>
    <t>28 de abril de 2021</t>
  </si>
  <si>
    <t>Para el primer trimestre de la vigencia 2021, el plan de gestión de la Alcaldía Local alcanzó un nivel de desempeño del 72% de acuerdo con lo programado, y del 24%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</si>
  <si>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</si>
  <si>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 xml:space="preserve">Para el segundo trimestre de la vigencia 2021, el plan de gestión de la Alcaldía Local alcanzó un nivel de desempeño del 96,04% de acuerdo con lo programado, y del 48,15% acumulado para la vigencia.
Se realiza la reprogramación de la Meta No. 14 para los trimestres II, III y IV de acuerdo con la autorización de la Dirección para la Gestión Policiva y la comunicación de la Alcaldía Local de Kennedy. </t>
  </si>
  <si>
    <t>24 de agosto de 2021</t>
  </si>
  <si>
    <t xml:space="preserve">Se ajusta el avance acumulado de la meta 1 y 8 contenido en el capítulo de Evaluación Final, por error de digitación. El resultado acumulado de la vigencia es de 46,23%. </t>
  </si>
  <si>
    <t>03 de noviembre de 2021</t>
  </si>
  <si>
    <t>Para el tercer trimestre de la vigencia 2021, el plan de gestión de la Alcaldía Local alcanzó un nivel de desempeño del 94,48% de acuerdo con lo programado, y del 71,71%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</si>
  <si>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</si>
  <si>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</si>
  <si>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</si>
  <si>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</si>
  <si>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</si>
  <si>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</si>
  <si>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</si>
  <si>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</si>
  <si>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</si>
  <si>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</si>
  <si>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</si>
  <si>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</si>
  <si>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</si>
  <si>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</si>
  <si>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</si>
  <si>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</si>
  <si>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</si>
  <si>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</si>
  <si>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</si>
  <si>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</si>
  <si>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</si>
  <si>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</si>
  <si>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</si>
  <si>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</si>
  <si>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</si>
  <si>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</si>
  <si>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</si>
  <si>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</si>
  <si>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</si>
  <si>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</si>
  <si>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</si>
  <si>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</si>
  <si>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</si>
  <si>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</si>
  <si>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</si>
  <si>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</si>
  <si>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</si>
  <si>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</si>
  <si>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</si>
  <si>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</si>
  <si>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</si>
  <si>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</si>
  <si>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</si>
  <si>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</si>
  <si>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</si>
  <si>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</si>
  <si>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</si>
  <si>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</si>
  <si>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</si>
  <si>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</si>
  <si>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programado</t>
  </si>
  <si>
    <t>No programado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</si>
  <si>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0,6%. 
Nota: se ajusta la programación de la meta para el II Trimestre de 2021, dado que la información disponible corresponde al I Trimestre. </t>
  </si>
  <si>
    <t>Reporte de seguimiento presentado por la Dirección para la Gestión del Desarrollo Local.</t>
  </si>
  <si>
    <t>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t>
  </si>
  <si>
    <t>Reporte de seguimiento  presentado por la Dirección para la Gestión del Desarrollo Local</t>
  </si>
  <si>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</si>
  <si>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</si>
  <si>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</si>
  <si>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</si>
  <si>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</si>
  <si>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</si>
  <si>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</si>
  <si>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</si>
  <si>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t>
  </si>
  <si>
    <t>No programada para el II trimestre de 2021.</t>
  </si>
  <si>
    <t>No programada para el III trimestre de 2021</t>
  </si>
  <si>
    <t>No programa</t>
  </si>
  <si>
    <t>El numero de votantes para la vigencia 2021 fue 3155 con relación a la vigencia 2020 que fue 935 lo que genera cumplimiento de la meta al 100% de acuerdo con la programación para el IV trimestre</t>
  </si>
  <si>
    <r>
      <t xml:space="preserve">3. Lograr que el </t>
    </r>
    <r>
      <rPr>
        <b/>
        <sz val="11"/>
        <rFont val="Calibri Light"/>
        <family val="2"/>
        <scheme val="major"/>
      </rPr>
      <t xml:space="preserve">100% </t>
    </r>
    <r>
      <rPr>
        <sz val="11"/>
        <rFont val="Calibri Light"/>
        <family val="2"/>
        <scheme val="major"/>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</si>
  <si>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</si>
  <si>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</si>
  <si>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</si>
  <si>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</si>
  <si>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</si>
  <si>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</si>
  <si>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No se presentaron avances en esta meta debido a que en el marco de la etapa de formulación y de acuerdo a lo contemplado en la Circular N° 06 de 2021, el FDLK envío para revisión de los sectores las siguientes DTS: 2124, 2121,2173,2177 se está a la espera de los resultados de la revisión. Los documentos se radicaron 2054 y 2124 Radicado N°2021582042062 fecha 26/02/2021; 2121 correo electrónico 14/04/2021; 2173 y 2177  Radicado N°20215820003373. Además, el proceso de contratación de profesores de cultura y deporte se retrazó debido a que los certificados de no existencia para estos perfiles se recibieron hasta mediados del mes de marzo y por lo cual se esta adelantando el proceso de contratacion, se espera que sean contratados durante el mes de abril.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</si>
  <si>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CARPETA META 3 20215820003373 Rad. Sector Gobierno (1) Y 20215820420621 Sector Cultura, Recreación y Deporte_ 20210004896291 (1)</t>
  </si>
  <si>
    <t>La Alcaldía Local de Kennedy logró la ejecución de 21 propuestas ganadoras de presupuestos participativos (Fase II), de las 107 propuestas ganadoras.</t>
  </si>
  <si>
    <t>Reporte Dirección para la Gestión del Desarrollo Local</t>
  </si>
  <si>
    <t>La Alcaldía Local de Kennedy logró la ejecución de 27 propuestas ganadoras de presupuestos participativos (Fase II), de las 107 propuestas ganadoras.</t>
  </si>
  <si>
    <t>Se da cumplimiento en la meta a través de las 101 propuestas ganadoras y ejecutadas para la vigencia 2021</t>
  </si>
  <si>
    <t>Se aporta como evidencia:
Presentación materialización iniciativas Kennedy
Matriz de seguimiento constructores locales
Seguimiento iniciativas Kennedy con corte 20-09-2021
Reporte de seguimiento presentado por la Dirección para la Gestión del Desarrollo Local</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</si>
  <si>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</si>
  <si>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</si>
  <si>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</si>
  <si>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</si>
  <si>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</si>
  <si>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</si>
  <si>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</si>
  <si>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</si>
  <si>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A cierre 31 de diciembre de 2020, se constituyeron como obligaciones por pagar $22.062.923.438 (inversión y funcionamiento), para el primer trimestre se realizaron giros por valor de $ 13.616.057.330 Teniendo en cuenta, la programación que se realizo y que los supervisores y sus apoyos fueron acuciosos con el cumplimiento del pago de las cuentas programadas en el PAC Inicial, todo ello debido a las capacitaciones que ha realizado el Fondo internamente, logrando un cumplimiento del 63,39%</t>
  </si>
  <si>
    <t>CARPETA META 4 Ejecucion Presupuestal de Gastos e Inversion con corte a 31 de marzo de 2021
Reporte DGDL</t>
  </si>
  <si>
    <t>La Alcaldía Local Kennedy giró $18.264.232.601 del presupuesto comprometido constituido como obligaciones por pagar de la vigencia 2020, equivalente a $47.429.850.838, lo cual corresponde a un nivel de ejecución del 38,51%.</t>
  </si>
  <si>
    <t xml:space="preserve">La Alcaldía Local de Kennedy realizó el giro de $25.487.366.812 de los $47.328.824.187 constituidos como obligaciones por pagar de la vigencia 2020. </t>
  </si>
  <si>
    <t>La alcaldía local de Kennedy realizó el giro de $35.723.989.522 de los $47.328.824.187 constiuidos como obligaciones por pagar de la vigencia 2020</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</si>
  <si>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</si>
  <si>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</si>
  <si>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</si>
  <si>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 xml:space="preserve">A cierre 31 de diciembre de 2020, se constituyeron como obligaciones por pagar de la vigencia 2019 y anteriores $18.195.648.762. Para el primer trimestre se realizaron giros por valor de $ 1.329.045.753. No se da cumplimiento a la meta, teniendo en cuenta que se realiza el ajuste de las obligaciones por pagar mediante Decreto 02 de abril de 2021 y el cual no quedó incorporado en el aplicativo SAP para el mes de marzo lo que lleva a la no liberación de los saldos que se encuentran pendiente en el sistema. Es de anotar que, para dar cumplimiento a esta meta, se adelanta gestión del apoyo a la supervisión para realizar el seguimiento y la programación de los pagos.
</t>
  </si>
  <si>
    <t>CARPETA META 5 Ejecucion Presupuestal de Gastos e Inversion con corte a 31 de marzo de 2021
Reporte DGDL</t>
  </si>
  <si>
    <t>Para el II Trimestre de 2021, la Alcaldía Local Kennedy ha girado $13.495.624.016 del presupuesto comprometido constituido como obligaciones por pagar de la vigencia 2019 y anteriores, equivalente a $35.658.493.077, lo que representa un nivel de ejecución del 37,85%.</t>
  </si>
  <si>
    <t xml:space="preserve">La Alcaldía Local de Kennedy realizó el giro de $17.324.192.175 de los $34.736.913.372 constituidos como obligaciones por pagar de la vigencia 2019 y anteriores. </t>
  </si>
  <si>
    <t xml:space="preserve">La Alcaldía Local de Kennedy realizó el giro de $24.678.385.721 de los $34.736.913.372 constituidos como obligaciones por pagar de la vigencia 2019 y anteriores. </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</si>
  <si>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</si>
  <si>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</si>
  <si>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</si>
  <si>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</si>
  <si>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Para la vigencia 2021 se ha comprometido el 24% del presupuesto de inversión directa. </t>
  </si>
  <si>
    <t>CARPETA META 6 Ejecucion Presupuestal de Gastos e Inversion con corte a 31 de marzo de 2021
Reporte DGDL</t>
  </si>
  <si>
    <t xml:space="preserve">Para el II Trimestre de 2021, la Alcaldía Local de Kennedy comprometió $37.615.521.668 de los $90.843.825.000 asignados como presupuesto de inversión directa de la vigencia 2021, lo que representa un nivel de ejecución del 41,41%. </t>
  </si>
  <si>
    <t xml:space="preserve">Se comprometieron $53.898.330.254 de los $104.311.406.152 establecidos como presupuesto de inversión directa de la vigencia 2021. </t>
  </si>
  <si>
    <t>Reporte DGDL</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</si>
  <si>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</si>
  <si>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</si>
  <si>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</si>
  <si>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 xml:space="preserve">Para la vigencia 2021 se ha girado el 11% % del presupuesto total disponible de inversión directa. </t>
  </si>
  <si>
    <t>CARPETA META 7 Ejecucion Presupuestal de Gastos e Inversion con corte a 31 de marzo de 2021 
Reporte DGDL</t>
  </si>
  <si>
    <t>La Alcaldía Local de Kennedy giró $14.831.867.003 de los $90.843.825.000 asignados como presupuesto disponible de inversión directa de la vigencia, lo que representa un nivel de ejecución acumulado del 16,33%. 
Se da cumplimiento a traves de los contratos 153 suscritos en SECOP I y SECOPII, para el periodo entre abril a junio, los cuales en su totalidad se suscribieron en el sistema SIPSE.
Para los datos suministrados por DGDL se tienen 391 contratos registrados en SIPSE y 401 publlicados en secop I y II</t>
  </si>
  <si>
    <t xml:space="preserve">Reporte de seguimiento presentado por la Dirección para la Gestión del Desarrollo Local.
Ejecuciones PAC
Ejecuciones obligaciones por pagar. </t>
  </si>
  <si>
    <t xml:space="preserve">Se giraron $37.138.736.732 de los $104.311.406.152 establecidos como presupuesto disponible de inversión directa de la vigencia. </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</si>
  <si>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</si>
  <si>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</si>
  <si>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</si>
  <si>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</si>
  <si>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</si>
  <si>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Se realizaron 22 Casos HOLA, solicitando enrute de los contratos y procesos, al 31 de marzo del 2021 solamente quedo el requerimiento 164462 pendiente de solución. Los contratos de los procesos 55945 no se cargaron a la fecha debido a un tema de anulacion de CDP.</t>
  </si>
  <si>
    <t>CARPETA META 8 Informe Semaforos corte Marzo 31 2021 (2) (1) ServletControlador (5)  y Casos Hola - Vigencia 2021</t>
  </si>
  <si>
    <t xml:space="preserve">La Alcaldía Local de Kennedy ha registrado 391 contratos de los 401 contratos publicados en la plataforma SECOP I y II, lo que representa un nivel de cumplimiento del 97,51% para el periodo. </t>
  </si>
  <si>
    <t>Reporte de seguimiento presentado por la Dirección para la Gestión del Desarrollo Local.
SISTEMA SIPSE
Cuadro de contratación ALK</t>
  </si>
  <si>
    <t>La Alcaldía local de Kennedy ha registrado 448 contratos de los 472 contratos publicados en la plataforma SECOPI y II lo que representa un nivel de cumplimiento del 94.92%</t>
  </si>
  <si>
    <t>Reporte de seguimiento con corte 23 noviembre</t>
  </si>
  <si>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</si>
  <si>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</si>
  <si>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</si>
  <si>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</si>
  <si>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</si>
  <si>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Los procesos que no se encuentran en ejecucion corresponde a procesos que en la plataforma SECOP II aun no han iniciado su ejecucion con corte al 31 de marzo 2021</t>
  </si>
  <si>
    <t>CARPETA META 9 Informe Semaforos corte Marzo 31 2021 (2) (1) Y ServletControlador (5)</t>
  </si>
  <si>
    <t>La Alcaldía Local de Kennedy ha registrado 384 contratos en SIPSE Local en estado ejecución de los 364 contratos registrados en SIPSE Local, lo que equivale al 105,49%. Los modulos se encuentran actualizados con la información respectiva en el aplicativo SIPSE. Con relación a las deficiencias estas se han trabajado en mesas técnicas</t>
  </si>
  <si>
    <t>Reporte de seguimiento presentado por la Dirección para la Gestión del Desarrollo Local.
Aplicativo SECOPI y SECOPII, plataforma SIPSE</t>
  </si>
  <si>
    <t>La Alcaldía local de Kennedy ha registrado 436 contratos en SIPSE Local en estado de ejecución de los 448 contratos registrados en SIPSE Local lo que equivale al 97.32%  actualizando los modulos en el aplicativo SIPSE</t>
  </si>
  <si>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</si>
  <si>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</si>
  <si>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</si>
  <si>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</si>
  <si>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Se presenta un avance del 78.6% de avance del SIPSE frente a BOGDATA, un 86,6% de avance del SIPSE frente a SECOP y un 100% de avance del SIPSE frente al SEGPLAN, de modo que realizado un analisis promedio para el indicador, este se encuentra en un 88,2%. Como factor externo para el cumplimiento de la meta se encuentran errores en la plataforma SIPSE como los siguientes: el sistema envia el proceso a la bandeja incorrecta; al consultar los procesos dice que esta en la bandeja de una persona, pero cuando dicha persona ingresa a gestionar el proceso, este no aparece; aun cuando se solicitó en su momento enrutar casos a un bandeja nueva teniendo en cuenta que el responsable anterior finalizaba contrato, varias solicitudes no se atendieron a tiempo y los procesos llegaron a bandejas inactivas; entre otros. Frente a estos inconvenientes se han colocado múltiples casos Hola que pueden ser verificados en el sistema.</t>
  </si>
  <si>
    <t>CARPETA META 10 CRP 31 Marzo 2021 - 0008; Informe Semaforos corte Marzo 31 2021 (2) (1) Y EBI_INSCRITAS_KENNEDY_23_NOV_2020_9_29AM</t>
  </si>
  <si>
    <t>Los modulos se encuentran actualizados con la información respectiva en el aplicativo SIPSE. Con relación a las deficiencias estas se han trabajado en mesas técnicas</t>
  </si>
  <si>
    <t>Aplicativo SECOPI y SECOPII, plataforma SIPSE</t>
  </si>
  <si>
    <t>Modulos actualizados con la información SIPSE de las diferentes etapas</t>
  </si>
  <si>
    <t>Aplicativo SECOPI, SECOPII y SIPSE</t>
  </si>
  <si>
    <t>Inspección, vigilancia y control</t>
  </si>
  <si>
    <r>
      <t xml:space="preserve">11. Impulsar procesalmente (avocar, rechazar, enviar al competente y todo lo que derive del desarrollo de la actuación), </t>
    </r>
    <r>
      <rPr>
        <b/>
        <sz val="11"/>
        <color theme="1"/>
        <rFont val="Calibri Light"/>
        <family val="2"/>
        <scheme val="major"/>
      </rPr>
      <t>13.440</t>
    </r>
    <r>
      <rPr>
        <sz val="11"/>
        <color theme="1"/>
        <rFont val="Calibri Light"/>
        <family val="2"/>
        <scheme val="major"/>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</si>
  <si>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</si>
  <si>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</si>
  <si>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</si>
  <si>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</si>
  <si>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</si>
  <si>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</si>
  <si>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Se ha realizado el impulso procesal de 7.036 expedientes para el I Trimestre de 2021.
Con ocasión de la suspensión de audiencias por los intermitentes confinamientos ha generado reprogramaciones, las cuales eventulamente cuentan en el aplicativo como impulsos. La inspeccion no contabiliza sino una sola fecha programada.</t>
  </si>
  <si>
    <t>Consulta Aplicativo ARCO, rol nivel central, para el rol de suscrito el sistema no realiza un reporte global que sirva como anexo</t>
  </si>
  <si>
    <t>En el segundo trimestre de 2021, la alcaldía local de Kennedy impulsó procesalmente 15400 expedientes a cargo de las inspecciones de policía, lo que representa un resultado del 100% para el periodo. 
El resultado es superior al esperado en razón a la reprogramación de muchas audiencias o a la fijación de una saegunda oportunidad en razón a la inasistencia a la primera audiencia, situación que está prevista legalmente en el Parágrafo 1° del art. 223 Ley 1801/16  por virtud del ajuste legal dado con la Sent. C-349/17</t>
  </si>
  <si>
    <t>APLICATIVO ARCO Y SI ACTUA I (Para aquellos que deben alimentarse por dicho aplicativo)
Reporte de seguimiento presentado por la Dirección para la Gestión del Desarrollo Local.</t>
  </si>
  <si>
    <t>En el tercer trimestre de 2021, la alcaldía local de Kennedy impulsó procesalmente 21.626 expedientes a cargo de las inspecciones de policía, lo que representa un resultado del 100% para el periodo. 
El resultado es superior al esperado en razón a la reprogramación de muchas audiencias o a la fijación de una segunda oportunidad en razón a la inasistencia a la primera audiencia, situación que está prevista legalmente en el Parágrafo 1° del art. 223 Ley 1801/16  por virtud del ajuste legal dado con la Sent. C-349/17.</t>
  </si>
  <si>
    <t>APLICATIVO SI ACTUA EXCEL REGISTRO</t>
  </si>
  <si>
    <r>
      <t xml:space="preserve">12. Proferir </t>
    </r>
    <r>
      <rPr>
        <b/>
        <sz val="11"/>
        <color theme="1"/>
        <rFont val="Calibri Light"/>
        <family val="2"/>
        <scheme val="major"/>
      </rPr>
      <t>6.720</t>
    </r>
    <r>
      <rPr>
        <sz val="11"/>
        <color theme="1"/>
        <rFont val="Calibri Light"/>
        <family val="2"/>
        <scheme val="major"/>
      </rPr>
      <t xml:space="preserve"> de fallos en primera instancia sobre los expedientes a cargo de las inspecciones de policía</t>
    </r>
  </si>
  <si>
    <t>Fallos de fondo en primera instancia proferidos</t>
  </si>
  <si>
    <t>Número de Fallos de fondo en primera instancia proferidos</t>
  </si>
  <si>
    <t>Fallos de fondo</t>
  </si>
  <si>
    <t xml:space="preserve">De acuerdo con el reporte de la DGP se han realizado 2119 fallos en primera instancia. La meta de fallos programados se supera en razón a un buen número de deciones de fondo que no han requerido audiencia como es el caso de archivos por desistimientos tacitos o por prescripcion. </t>
  </si>
  <si>
    <t xml:space="preserve">En el segundo trimestre de 2021, la alcaldía local de Kennedy profirió 2895 fallos en primera instancia sobre los expedientes a cargo de las inspecciones de policía, lo que representa un resultado del 100% para el periodo. 
Se profirió un total de 2895 fallos de fondo o decisiones que dieron por terminado el proceso policivo. El resultado es superior al esperado en razón a la existencia de comparendos que demandan un trámite de una sola audiencia para decidir. En razón a que en adelante ya no se tendrá el mismo volumen porque las Inspecciones del Factor Local (en localidades) según la Resolución 0157 del 5 de Febrero de 2021 de la Secretaria Distrital de Gobierno, es previsible la reducción notoria para el próximo Trimestre incluso eventualmente inferior al número de fallos programado, en razón a que los expedientes que quedan son de mayor grado de complejidad y por tanto los valores de sobre ejecución enjugarán los de otros periodos si resultaren deficitarios frente a lo planeado. </t>
  </si>
  <si>
    <t xml:space="preserve">APLICATIVO ARCO. En las Inspecciones 8A, 8B, 8C y 8D (antiguas) que tienen expedientes anteriores a la Ley 1801/16 alimentan en SI ACTUA I, expedientes que están en dicho aplicativo. Y para todas las inspecciones, es decir, las indicadas y las 8E, 8F, y 8G (nuevas que solo tienen reparto de asuantos de Ley 1801/16, por falta de migraión total de SI ACTUA II a ARCO no han podido registrar el seguimiento en este último. Por ello es posible que al consultar ARCO, los número resulten inferiores a lo resportado. Tamibien es posible que haya fallos sin cargue en ARCO y que en este momento se estén cargando. Los datos reportados corresponde a la informacion suministrada por cada una de las Inspecciones. </t>
  </si>
  <si>
    <t xml:space="preserve">En el tercer trimestre de 2021, la alcaldía local de Kennedy profirió 2304 fallos en primera instancia sobre los expedientes a cargo de las inspecciones de policía, lo que representa un resultado del 100% para el periodo. </t>
  </si>
  <si>
    <t>APLICATIVO ARCO
EXCEL RELACIÓN FALLOS</t>
  </si>
  <si>
    <t xml:space="preserve">En el cuarto trimestre de 2021, la alcaldía local de Kennedy profirió 2139 fallos en primera instancia sobre los expedientes a cargo de las inspecciones de policía, lo que representa un resultado del 100% para el periodo.  </t>
  </si>
  <si>
    <r>
      <t xml:space="preserve">13. Terminar (archivar), </t>
    </r>
    <r>
      <rPr>
        <b/>
        <sz val="11"/>
        <color theme="1"/>
        <rFont val="Calibri Light"/>
        <family val="2"/>
        <scheme val="major"/>
      </rPr>
      <t xml:space="preserve">600 </t>
    </r>
    <r>
      <rPr>
        <sz val="11"/>
        <color theme="1"/>
        <rFont val="Calibri Light"/>
        <family val="2"/>
        <scheme val="major"/>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</si>
  <si>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</si>
  <si>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</si>
  <si>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</si>
  <si>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</si>
  <si>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</si>
  <si>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Se realizó el archivo definitivo de 29 expedientes, de acuerdo con el reporte de la DGP.</t>
  </si>
  <si>
    <t>CARPETA META 13 Aplicativo Si actua 1 - ACTUACIONES ADMINISTRATIVAS</t>
  </si>
  <si>
    <t xml:space="preserve">En el II trimestre de 2021, la alcaldía local de Kennedy terminó 255 actuaciones administrativas, lo que representa un resultado del 100% para el periodo. 
</t>
  </si>
  <si>
    <t>Aplicativo Si Actúa I, y reporte oficial del area correspondiente
Reporte de seguimiento presentado por la Dirección para la Gestión Policiva</t>
  </si>
  <si>
    <t xml:space="preserve">En el III trimestre de 2021, la alcaldía local de Kennedy terminó 341 actuaciones administrativas, lo que representa un resultado del 100% para el periodo. </t>
  </si>
  <si>
    <r>
      <t xml:space="preserve">14. Terminar </t>
    </r>
    <r>
      <rPr>
        <b/>
        <sz val="11"/>
        <color theme="1"/>
        <rFont val="Calibri Light"/>
        <family val="2"/>
        <scheme val="major"/>
      </rPr>
      <t>845</t>
    </r>
    <r>
      <rPr>
        <sz val="11"/>
        <color theme="1"/>
        <rFont val="Calibri Light"/>
        <family val="2"/>
        <scheme val="major"/>
      </rPr>
      <t xml:space="preserve"> actuaciones administrativas en primera instancia</t>
    </r>
  </si>
  <si>
    <t>Actuaciones Administrativas terminadas hasta la primera instancia</t>
  </si>
  <si>
    <t>Número de Actuaciones Administrativas terminadas hasta la primera instancia</t>
  </si>
  <si>
    <t>No se realizaron las actividades durante el trimestre, se acumulan para el siguiente reporte.</t>
  </si>
  <si>
    <t>No aplica</t>
  </si>
  <si>
    <t xml:space="preserve">Se lograron adelantar 172 actuaciones administrativas de primera instancia.  Se implementara un plan de contingencia con el area Juridica para lograr sacar adelante un número mayor de actuaciones por mes.
</t>
  </si>
  <si>
    <t>Aplicativo Si Actúa I, y reporte oficial del area correspondiente</t>
  </si>
  <si>
    <t xml:space="preserve">Durante el III trimestre, se lograron adelantar 301 actuaciones administrativas de primera instancia.  Se implementara un plan de contingencia con el area Juridica para lograr sacar adelante un número mayor de actuaciones por mes.
</t>
  </si>
  <si>
    <r>
      <t xml:space="preserve">15. Realizar </t>
    </r>
    <r>
      <rPr>
        <b/>
        <sz val="11"/>
        <color theme="1"/>
        <rFont val="Calibri Light"/>
        <family val="2"/>
        <scheme val="major"/>
      </rPr>
      <t>112</t>
    </r>
    <r>
      <rPr>
        <sz val="11"/>
        <color theme="1"/>
        <rFont val="Calibri Light"/>
        <family val="2"/>
        <scheme val="major"/>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</si>
  <si>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</si>
  <si>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</si>
  <si>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</si>
  <si>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</si>
  <si>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</si>
  <si>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1. Recuperación de espacio público – 05/02/2021
2. Recorrido en el sector María Paz – recuperación espacio público- 05/02/2021
3. Recorrido parqueo en lugares prohibidos – 12/02/2021
4. Recorrido parqueo en lugares prohibidos movilidad- 12/02/2021
5. Recorrido en el sector María Paz – recuperación espacio público- 02/02/2021
6. Recorrido en el sector María Paz – sostenibilidad espacio público- 02/02/2021
7. Recorrido en el sector María Paz – recuperación espacio público- 03/02/2021
8. Verificación de puestos de alimentos en espacio público – 08/02/2021
9. Recorrido en parqueo en vía espacio público – 22/02/2021
10. Verificación vendedores informales  - 18/01/2021
11. Recorrido en el sector María Paz – sostenibilidad espacio público- 31/01/2021
12. Recorrido vehículos abandonados en espacio público – 25-01-2021
13. Recorrido vehículos abandonados en espacio público – 29-01-2021
14. Recorrido en el sector María Paz – sostenibilidad espacio público- 02/01/2021
15. Recorrido en el sector María Paz – sostenibilidad espacio público- 04/01/2021
16. Recorrido en parqueo en vía espacio público – 25/02/2021
17. Retiro carpa por ocupación en espacio público – 09/03/2021
18. Recuración de espacio público – 11/03/2021
19. Control bicicletas en espacio público – 12/03/2021
20. Recuración de espacio público – 19/03/2021
21. Recorrido en el sector María Paz – sostenibilidad espacio público- 20/03/2021
22. Recorrido en el sector María Paz – sostenibilidad espacio público- 25/03/2021
23. Verificación de imigrantes – 12/03/2021
24. Verificación María Paz.</t>
  </si>
  <si>
    <t>CARPETA META 15 ACTAS Y REGISTRO FOTOGRAFICO</t>
  </si>
  <si>
    <t>"Para el trimestre se realizaron los operativos que a continuación se relacionan:
1. PDF Abril 21Acta esp.pub. Maria Paz Abril 14 de 2021
2. PDF Abril 21Acta esp.pub. Maria Paz Abril 15 de 2021
3. PDF Abril 21Acta esp.pub. Maria Paz Abril 19 de 2021
4. PDF Abril 21Acta esp.pub. Maria Paz Abril 20 de 2021
5. PDF Abril 21Acta esp.pub. Maria Paz Abril 21 de 2021
6. PDF Abril 21Acta esp.pub. Maria Paz Abril 22  de 2021
7. PDF Abril 21Acta valladoli - IIII TALLER Abril 27 de 2021
8. PDF Abril 21Acta  Esp Pub ANDALUCIA Abril 27 de 2021
9. PDF Abril 21Acta Esp Pub CLASS ROMA Abril 27 de 2021
10. PDF Abril 21Acta Esp PubCastilla Central Abril 27 de 2021
11. mayo 2113.Acta Esp Pub Parq. super 7  20 de Mayo 21
12. Acta Esp Pub Roma  IVC  11 Mayo 21
13. Acta Esp Pub BAHIA  VILLA LOS SAUCES de 24 de  Mayo 21_00
14. Acta Esp Pub 11 Mayo 21 Ciudadano de calle CHC
15. Acta Esp Pub Parq. Catalina CAME 11 de Mayo 21
16. Acta Esp Pub Santa Catalina de 24 de  Mayo 21
17. Acta Esp Pub  Carimagua Inflables 13 Mayo 21
18. Acta Esp Pub UNIR  IVC  11 Mayo 21
19. mayo BAHIA 2. VILLA LOS SAUCES de 24 de  Mayo 21_02
20. Acta Esp Pub 1. America  Occ. de 25 de  Mayo 21
21. Acta Esp Pub VILLA HERMOSA  22 Junio 21
22. Acta Esp Pub SANTA CATALINA  22 Junio 21
23. Acta Esp Pub Super Manzana 12    16 Junio 21
24. Acta Esp Pub  Montacargas class roma 03 Junio 21
25. Acta Esp Pub Renania JAC 10 Junio 21
26. Acta Esp Pub Mandalay hechos notorios 15 de junio 2021
27. JUNIO RESTITUCION PARQUE MUNDO NUEVO
28. Acta Espc Pub Mandalay Hechos notorios 15 de junio de 2021
29. Acta Esp Pub VILLA LOS SAUCES  28 JUNIO
30. JUNIO RESTITUCIÓN ESPACIO PUBLICO SUPER 7
"</t>
  </si>
  <si>
    <t>ACTAS DE EVIDENCIA DE REUNIÓN</t>
  </si>
  <si>
    <t>Para el III trimestre se realizaron los siguientes operativos
1. ACCION POPULAR MARSELLA
2. Acta Esp Pub ICV CARVAJAL 13 julio 21
3. Acta Esp pub PALENQUE 13 de julio 21
4. Acta IPES milenio plaza 27 de julio
5. Acta Esp Pub 6 de julio Etapa 1 NUEVO KENNEDY RUPI 2292-4
6. IVC BRITALIA
7. RESTITUCION VOLUNTARIA BAHIA ROMA
8. Acta Esp Pub 6 de julio JAC CASTILLA
9. ACCION POPULAR GUADALUPE
10. IVC MORAVIA
11. 11 DE AGOSTO, OPERATIVO CONTROL BICITAXIS PATIO BONITO
12. OPERATIVO 10 AGOSTO
13. Acta Esp Pub IVC BELLAVISTA de  12  AGOSTO 21 ALK
14. Operativo EP 05 AGOSTO
15. Acta Esp Pub IVC HECHOS NOTORIOS MALANDAY de  19  AGOSTO 21 ALK
16.  Acta Esp Pub IVC BRITALIA de  24  AGOSTO 21 ALK - copia
17. Acta Esp Pub   25  AGOSTO RESTITUCION ESPACIO PUBLICO CAMBUCHES TINGUA AZUL
18. ESP. PUB. IVC -  MERCADO CAMPESINO _ CONJUNTO AMERICAS 68
19. ACTA  E.P. IVC PLAZA DE LAS AMERICAS IVC
20 AGOSTO - IVC BICITAXIS - UPZ, CORABASTOS BARRIO, MARÍA PAZ LLANO, GRANDE
21. ACTA bodegas tintal bodegas 15 SEPTIEMBRE 2021
22. 2019-234 - 07 Septiembre 21 - Accion Popular - Marsella
23. Acta esp pub  ROMA CANCELADA 07 DE SETIEMBRE 2021
24. p 08 SEPTIEMBRE - IVC PARQUEO INDEBIDO EN VIA - UPZ KENNEDY, BARRIO MANDALAY
25. Acta Esp Pub 13 SEPTIEMBRE CAMBUCHES AVDA BOYACA
26. acta esp pub IVC santa catalina 14 de sept. 2021
27. ESP. PUB. IVC - PARQUEO INDEBIDO EN UNIR _ cra. 89. calle 37 sur
28. IVC - 14 SEP 21 _ ESTABLECIMIENTOS ALIMENTOS, RESIDUOS Y ESPACIO PUBLICO _ CARVAJAL MC DONALS
29. Acta Esp.Pub. IVC  ONEIDA 9 DE SEPT.. 21
30. Acta Esp.Pub.IVC SETRA PLAZA DE LAS AMERICAS 16 septiembre 2021</t>
  </si>
  <si>
    <t>ACTAS EVIDENCIAS DE REUNIÓN</t>
  </si>
  <si>
    <t>Para el IV trimestre se realizaron los siguientes operativos:
1. ACTA 8 DE OCTUBRE BICITAXIS TINTAL
2. ACTA ACCION COMUNAL MARSELLA PARQUEO EN V+ìA P+ÜBLICA 20-10-2021
3 UPZ CALANDAIMA 79  -CALLE 26 SUR CARRERA 91- OCTUBRE 5 DE 21
4.. ACTA IVC BODEGAS DE RECICLAJE BELLA VISTA
5. R acta Esp. Pub. EL AMPARO Octubre 5 de 2021 (1)
6. ACTA IVC 09112019 BODEGAS DE RECICALE
7.  R 07 OCTUBRE - IVC ESTABLECIMIENTOS DE COMERCIO - UPZ PATIO BONITO, BARRIO BELLAVISTA
8. IVC _ Taller Motos - 05 Oct 21 - cra 79 43-43 - nvo Kennedy
9  Acta Bahia PALENQUE 5 de Octubre 21
10 12112021 ACTA DE IVC BODEGAS DE RECICLAJE BARRIO LA FRAGUA-FLORALIA UPZ CARVAJAL
11. R ACTA 07 OCTUBRE - IVC EC PATIO BONITO
12. ACTA 26 OCTUBRE 2021 - RECP EP, IVC EC. CASTILLA-VERGEL OCCIDENTAL
13 acta 21 de octubre transito plaza de las americas
14 UPZ AMERICAS 44 CARRERA 71D DESDE LA 1 DE MAYO A LA CALLE 6 SUR - 24 DE NOVIEMBRE DE 21 plaza de ls americas (1)
15  UPZ AMERICAS 44 Calle 3 # 68F-00 HIPOTECHO 26-11-2021 IVC transito talleres
16 UPZ AMERICAS 44, PERIMETRO CC PLAZA DE LAS AMERICAS,  24 NOVIEMBRE 2021, IVC ESPACIO PUBLICO
17. IVC 16112021 BODEGAS DE RECICALJE BELLA VISTA
18. UPZ Carvajal 45 Autopista sur con carrera 61 a y 62b Guadalupe 18-11-2021 (4)
19. 23-11-2021 IVC E.C  BARRIO TINTALA
20. ACTA IVC ESTABLECIMIENTOS DE ORNAMENTACION
21 UPZ CASTILLA 46   CALLE  8 SUR CARRERA 81 f - 11 DE NOVIEMBRE DE 21 VALLADOLID
22. UPZ CARVAJAL 45 CALLE 28 SUR# 68F-69 - 1 DE DICEMBRE DE 21 FRORALIA
23. UPZ CARVAJAL 45  AVENIDAD 68 CON AUTOPISTA SUR  3 DE DICEMBRE DE 21 ALMACENES ALKOSTO Y METRO
24. UPZ 81 GRAN BRITALIA, CAI BRITALIA, 15 de diciembre de 2021,Britala,IVC TRANSITO fallo acciòn popular2008-415
25. UPZ 79 CALANDAIMA,  CALLE 2 # 93 D -35, 15 de diciembre de 2021,Tierra Buena,IVC TRANSITO
26. UPZ 46 CASTILLA, DIAGONAL 9 TV 78C Y 78 D,14 diciembre 2021, IV EXTENSION ACTIVIDAD COMERCIAL
27. UPZ 44 AMERICAS, 13 DE DICIEMBRE CAI PLAZA DE LAS AMERICAS IVC TRANSITO
28. UPZ  46 CASTILLA, Carrera 81 f # 14 a - 60  , 14 de diciembre 2021,Andalucia, IV
29. ACTA 7 DICIEMBRE IVC CONTROL TALLERES UPZ AMERICAS.
30. ACCION POPULAR MARIA PAZ 10-12-2021</t>
  </si>
  <si>
    <r>
      <t xml:space="preserve">16. Realizar </t>
    </r>
    <r>
      <rPr>
        <b/>
        <sz val="11"/>
        <color theme="1"/>
        <rFont val="Calibri Light"/>
        <family val="2"/>
        <scheme val="major"/>
      </rPr>
      <t>126</t>
    </r>
    <r>
      <rPr>
        <sz val="11"/>
        <color theme="1"/>
        <rFont val="Calibri Light"/>
        <family val="2"/>
        <scheme val="major"/>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</si>
  <si>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</si>
  <si>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</si>
  <si>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1. IVC Alto impactos y bares – 21/01/2021
2. IVC Bares Verficación Decreto 10 de 2021 – 16/01/2021
3. IVC Bares Primera de Mayo – 22/2/2021
4. IVC Verificación de requisitos de funcionamiento Bodegas de Reciclaje – 24/02/2021
5. IVC  Verificación requisitos Bicicleterias- 25/02/2021
6. IVC Verificación requisitos Establecimientos de comercio – 26/02/2021
7. IVC Bares verificación de requisitos Patio Bonito – 12/03/2021
8. IVC Verificación de requisitos varios Sectores – 26/03/2021
NOTA: Las actividades que quedan pendientes se acumulan para el siguiente trimestre, la falta de equipo perjudicó el cumplimiento</t>
  </si>
  <si>
    <t>CARPETA META 16 ACTAS Y REGISTRO FOTOGRAFICO</t>
  </si>
  <si>
    <t xml:space="preserve">Para el trimestre se realizaron los operativos que a continuación se relacionan:
1. IVC ESTABLECIMIENTOS DE COMERCIO 17-05-2021
2. IVC ESTABLECIMIENTOS DE COMERCIO UPZ TIMIZA 24-06-2021
3. IVC ESTABLECIMIENTOS DE COMERCIO UPZ TINTAL 12-06-2021
4. IVC ESTABLECIMIENTOS DE COMERCIO UPZ PATIO BONITO 24-06-2021
5. IVC ESTABLECIMIENTO DE COMERCIO UPZ TIMIZA 5-06-2021
6. IVC BODEGAS DE RECICLAJE UPZ PATIO BONITO 9-06-2021
7. IVC BARES UPZ AMERICAS 04-06-2021
8. IVC ESTABLECIMIENTO DE COMERCIO UPZ CARVAJAL 23-06-2021
9. IVC CELULARES UPZ AMÉRICAS 18-06-2021
10. IVC BODEGAS DE RECICLAJE UPZ CORABASTOS 8-06-2021
11. IVC BODEGAS DE RECICLAJE UPZ CORABASTOS 10-06-2021
12. IVC BODEGAS DE RECICLAJE UPZ TIMIZA 10-06-2021
13. IVC ALTO IMPACTO UPZ CORABASTOS - AMERICAS - CARVAJAL 11-06-2021 (5)
14. IVC BARES UPZ AMERICAS 18-06-2021
15. PATRULLAJE MIXTO UPZ KENNEDY CENTRAL 02-06-2021
16. PATRULLAJE MIXTO UPZ KENNEDY CENTRAL 01-06-2021
17. CANCELACION IVC ESTABLECIMIENTOS DE COMERCIO UPZ CASTILLA 23-06-2021
18. IVC PAGADIARIOS UPZ CASTILLA 11-06-2021
19. IVC ESTABLECIMIETNOS DE COMERCIO MARIA PAZ 16-06-2021
20. IVC ESTABLECMIENTOS DE COMERCIO UPZ CARVAJAL21-05-2021
21. IVC MOTELES AMERICAS RESORT 19-05-2021
22. IVC MOTELES HOSTAL LA RIVIERA 19-05-2021
23. IVC MOTELES GRAN HOTEL 19-05-2021
24. IVC ESTABLECIMIENTOS DE COMERCIOUPZ TIMIZA 11-05-2021
25. IVC ESTABLECIMIENTOS DE COMERCIO UPZ CARVAJAL 19-05-2021
26. IVC ESTABLECIMIENTOS DE COMERCIO UPZ CORABASTOS 15-05-2021
27. IVC ESTABLECIMIENTOS DE COMERCIO UPZ KENNEDY CENTRAL  2-5-2021
28. visitas quimicos 26 de mayo 2021
29. IVC ESTABLECIMIENTOS DE COMERCIO UPZ CARVAJAL 18-06-2021
30. IVC ESTABLECIMIENTOS DE COMERCIO UPZ CALANDAIMA - PATIO BONITO 11-05-2021
31. IVC BODEGAS DE RECICLAJES UPZ CORABASTOS 13-05-2021
32. visitas quimicos 25de mayo 2021
33. IVC ALTO IMPACTO UPZ CARVAJAL 15-05-2021
34. IVC VERIFICACION BARES  UPZ TIMIZA 23 MAYO
35. IVC MOTELES MOTEL PLAZA INN 19-05-2021
36. IVC MOTELES MOTEL DORAL 19-05-2021
37. IVC MOTELES MOTEL ACUARIO 19-05-2021
38. quimicos 2021-06112021090825 (1)
39. IVC MOTELES PORTOBELO SUITE 19-05-2021
40. IVC MOTELES HOTEL EL VELERO 19-05-2021
41. IVC MOTELES HOTEL LA FOGATA 19-05-2021
42. IVC MOTELES HOTEL LUNA LLENA 19-05-2021
43. IVC ESTABLECIMIENTOS DE COMERCIO UPZ BTITALIA 27-04-2021
44. IVC BODEGAS DE RECICLAJE UPZ CORABASTOS 22-04-2021
45. IVC ESTABLECIMIENTOS DE COMERCIO QUIMICOS 29-04-2021
46. IVC ESTABLECIMIENTOS DE COMERCIO UPZ TIMIZA 17-04-2021
47. IVC ESTABLECIMIENTOS DE COMERCIO ESNNA UPZ CORABASTOS 15-04-2021
48. IVC ESTABLECIMIENTOS DE COMECIO UPZ HENNEDY CENTRAL23-04-2021
49. IVC BARES UPZ CARVAJAL 11-04-2021
50. IVC ESTABLECIMIENTOS DE COMERCIO UZP CARVAJAL 16-04-2021
51. IVC ESTABLECIMIENTOS DE COMERCIO UPZ CARVAJAL 6-04-2021
52. IVC ESTABLECIMIENTOS DE COMERCIO UPZ TIMIZA PATIO BONITO 10-04-2021
53. IVC ESTABLECIMIENTOS DE COMERCIO UPZ KENNEDY CENTRAL 13-04-2021
</t>
  </si>
  <si>
    <t>ACTAS DE REUNIÓN, REGISTRO ACTA DE VISITA CONTROL DE ESTABLECIMIENTOS DE COMERCIO GET-IVC-F035, REGISTROS FOTOGRAFICOS</t>
  </si>
  <si>
    <t>Para el III trimestre se realizaron los siguientes operativos relacionados con Materia economica:
1. 06 JULIO - IVC BODEGAS DE RECICLAJE - UPZ TÍMIZA, BARRIO LAS LUCES, VILLA RICA
2. 12 JULIO - IVC TALLERES - UPZ CARVAJAL, BARRIO CHUCUA
3. 13 JULIO - IVC ESTABLECIMIENTOS DE COMERCIO ACCION POPULAR- BRITALIA
4. 14 JULIO  - IVC TALLERES - UPZ TIMIZA, BARRIO BOITA
5. 17 JULIO - IVC ESTABLECIMIENTOS COMERCIO - UPZ CARVAJAL, BARRIO FLORALIA
6. 22 JULIO - IVC ESTABLECIMIENTO DE COMERCIO Y  EXTENSION DE LA ACTIVIDAD ECONOMICA Y MOVILIDAD - UPZ CASTILLA, BARRIO ANDALUCIA
7. 24 JULIO - IVC ALTO IMPACTO BARES - UPZ CARVAJAL, AMERICAS BARRIO CARVAJAL, HIPO TECHO
8. 26 JULIO- IVC BODEGAS DE RECICLAJE - UPZ TIMIZA, BARRIO VILLA RICA
9. 27  JULIO - IVC BODEGAS DE RECICLAJE - UPZ PATIO BONITO, BARRIO PALMITAS
10 30 JULIO - IVC ESTABLECIMIENTO DE COMERCIO - UPZ KENNEDY CENTRAL, BARRIO KENNEDY
11. 31 JULIO - IVC ESTABLECIMIENTOS DE COMERCIO - UPZ TIMIZA, BARRIO ROMA (1)
12. 31 JULIO-IVC BARES -MARIA PAZ
13. 12 AGOSTO - IVC BICITAXIS - UPZ, CORABASTOS BARRIO, MARÍA PAZ LLANO, GRANDE
14. 09 DE AGOSTO - IVC BICICLETERIAS PATIO BONITO
15 AGOSTO - IVC CAMBUCHES TINGÜA AZUL - UPZ TIMIZA
16. 06 AGOSTO - IVC PAGA DIARIO - UPZ CASTILLA.
17. 25 DE AGOSTO - ACTA IVC BARES SECTRO PLAZA DE LAS AMERICAS
18. 24 AGOSTO - IVC HOTELES Y MOTELES - UPZ CARVAJAL
19. 22 AGOSTO - IVC ALTO IMPACTO - UPZ PATIO BONITO
20. 21 AGOSTO - IVC ALTO IMPACTO - UPZ CORABASTOS
21.  SEPTIEMBRE - IVC ESTABLECIMIENTOS DE COMERCIO - UPZ TIMIZA, KENNEDY CENTRAL, BARRIO MORAVIA,KENNEDY
22. 17 AGOSTO - IVC PATIO BONITO
23. 13 AGOSTO - IVC ESTABLECIMIENTOS DE COMERCIO - UPZ ABASTOS, BARRIO PUETA 6 ABASTOS
24. 10. SEPTIEMBRE - IVC DE ESTABLECIMIENTOS DE COMERCIO - UPZ GRAN BRITALIA, BARRIO BRITALIA, ROMA2021 430PM
25. 2. SEPTIEMBRE IVC ESTABLECIMIENTOS DE COMERCIO UPZ CARVAJAL BARRIO ALQUERIA
26. 3. SEPTIEMBRE - IVC ESTABLECIMIENTOS DE COMERCIO - UPZ CALANDAIMA, BARRIO UNIR 1
27. 4. SEPTIEMBRE - IVC HOTELES Y MOTELES - UPZ TIMIZA, BARRRIO DELICIAS
28. 18 AGOSTO - IVC ESTABLECIMIENTOS DE COMERCIO - UPZ GRAN BRITALIA
29. 6. SEPTIEMBRE - IVC ESTABLECIMIENTOS DE COMERCIO - UPZ TINTAL, BARRIO TINTAL
30.14  AGOSTO - IVC ALTO IMPACTO - UPZ PATIO BONITO, CALANDAIMA, BARRIO PATIO BONITO, UNIR 1 (1)
31. 8. SEPTIEMBRE - IVC ESTABLECIMIENTOS DE COMERCIO - UPZ CARVAJAL, BARRIO FLORALIA, ALQUERÍA LA FRAGUA
32 .9. SEPTIEMBRE - IVC TALLERES  - UPZ BRITALIA, BARRIO BRIATALIA    
33. SEPTIEMBRE - IVC TALLERES AUTOMOTRIZ Y LATONERIA - UPZ GRAN BRITALIA, BARRIO BARRIO
34. SEPTIEMBRE IVC ESTABLECIMIENTOS DE COMERCIO UPZ PATIO BONITO, BARRRIO BELLAVISTA
35.5. SEPTIEMBRE - IVC ESTABLECIMIENTOS DE COMERCIO - UPZ TINTAL, BARRIO SANTA CANTALINA
36. 7. SEPTIEMBRE - IVC ALTO IMPACTO - UPZ CARVAJAL.</t>
  </si>
  <si>
    <t>ACTAS EVIDENCIAS DE REUNIÓN JULIO-AGOSTO-SEPTIEMBRE</t>
  </si>
  <si>
    <t>Para el IV trimestre se realizaron los siguientes operativos:
1. 07 OCTUBRE - IVC ESTABLECIMIENTOS DE COMERCIO -UPZ PATIO BONITO, BARRIO BELLAVISTA Y EL JAZMIN
2.  19 OCTUBRE -  IVC ESTABLECIMIENTOS DE COMERCIO Y VERIFICACION DE LA ACTIVIDAD COMERCIAL - UPZ TIMIZA, BARRIO ROMA.
3.  07 OCTUBRE - IVC ESTABLECIMIENTOS DE COMERCIO - UPZ PATIO BONITO, BARRIO BELLAVISTA
4. 13 OCTUBRE - IVC ESTABLECIMIENTOS DE COMERCIO - UPZ TIMIZA, BARRIO SOCORRO
5. 19 OCTUBRE - IVC BODEGAS DE RECICLAJE Y ACOMPA+æAMIENTO RECOLECTORES - UPZ CORABASTOS, BARRIO MARIA PAZ
6. 21 OCTUBRE - IVC ESTABLECIMIENTOS DE COMERCIO - UPZ CASTILLA, BARRIO CASTILLA
7. 22 OCTUBRE - IVC ESTABLECIMIENTOS DE COMERCIO DULCERIAS - UPZ KENNEDY CENTRAL TIMIZA
8. 22 OCTUBRE - IVC PAGADIARIOS - UPZ CORABASTOS - BARRIO VILLANELLY, CHUCUA DE LA VACA, LLANO GRANDE
9. 25 OCTUBRE - IVC BODEGAS DE RECICLAJE - UPZ PATIO BONITO, BARRIO PALMITAS
10.  25 OCTUBRE - IVC ESTABLECIMIENTOS DE COMERCIO - UPZ CALANDAIMA, BARRIO TINTALA
11. 29 OCTUBRE - IVC ALTO IMPACTO - UPZ TIMIZA, BARRIO CASABLANCA
12. 23 NOVIEMBRE - IVC ESPACO PUBLICO - UPZ TINTAL, BARRIO TINTAL
13. 06 NOVIEMBRE - IVC ESTSABLECIMIENTOS DE COMERCIO - UPZ AMERICAS Y KENNEY CENTRAL - BARRIO CARVAJAL BARRIOS-MANDALAY-PROVIVIENDA
14. R 09 NOVIEMBRE - IVC  BODEGAS DE RECICLAJE- UPZ PATIO BONITO , BARRIO BELLAVISTA
15. 11 NOVIEMBRE - IVC ESTABLECIMIENTOS DE COMERCIO - UPZ TIMIZA, BARRIO ROMA
16. 06 NOVIEMBRE - IVC BARES - UPZ KENNEDY CENTRAL Y CARVAJAL
17. 08 NOVIEMBRE, IVC DROGUERIAS - UPZ KENNDEY, BARRIO TECHO
18.10 NOVIEMBRE - IVC COMERCIALIZACION Y REPARACION DE BICICLETAS - UPZ PATIO BONITO, BARRIO PATIO BONITO
19. 12 NOVIEMBRE - IVC BICICLERIAS - UPZ CASTILLA, BARRIO CASTILLA
20. 13 NOVIEMBRE - IVC BARES - UPZ TIMIZA, BARRIO CATALINA 1
21. 16 NOVIEMBRE - IVC VETERINARIAS - UPZ PATIO BONITO
22. 17 NOVIEMBRE - IVC ESTABLECIMIENTOS DE COMERCIO - UPZ TIMIZA, BARRIO MORAVIA
23. 18 NOVIEMBRE -  IVC ESTABLECIMIENTOS DE COMERCIO Y ACOMPAÑAMIENTO A LEY 1335 - UPZ AMERICAS, BARRIO AMERICAS OCCIDENTAL
24. 23 DICIEMBRE - IVC CONTROL POLVORA - UPZ AMERICAS Y CASTILLA
25. 22 DICIEMBRE - IVC ESTABLECIMIENTOS COMERCIO  Y ACOMPAÑAMIENTO 1335-2009 CONTROL TABACO - UPZ KENNEDY CENTRAL
26. 21 DIC - IVC ESTABLECIMIENTOS DE COMERCIO Y ACOMPAÑAMIENTO LEY 1335-2009 - UPZ PATIO BONITO, BARRIO BELLAVISTA, DINDALITO, LAS BRISAS
27. 20 DICIEMBRE - IVC BODEGAS DE RECICLAJE - UPZ CARVAJAL, BARRIO ALQUERIA LA FRAGUA
28. 18 DICIEMBRE -  IVC ALTO IMPACTO -  UPZ AMERICAS, BARRIO CARVAJAL
29. 17 DICIEMBRE - IVC CONTROL POLVORA - UPZ KENNEDY CENTRAL MAÑANA
30. 16 DICIEMBREI - IVC  BARES ACCION POPULAR 064-2001 - UPZ AMERICAS, BARRIO HIPOTECHO
31. 13 DICIEMBRE - IVC TALLERES DE MECANICA - UPZ CASTILLA, BARRIO VISION DE COLOMBIA
32. 13 DICIEMBRE -  IVC ESTABLEIMIENTOS DE COMERCIO - UPZ TIMIZA, BARRIO ROMA.
33. 10 DICIEMBRE - IVC ACCION POPULAR - UPZ CORABASTOS, BARRIO MARIA PAZ
34. 07 DICIEMBRE - IVC CONTROL POLVORA - UPZ KENNEDY CENTRAL
35. 01 DICIEMBRE - IVC ESTABLECIMIENTOS DE COMERCIO CIGARRERIAS - UPZ CARVAJAL., BARRIO CARVAJAL</t>
  </si>
  <si>
    <t>ACTAS EVIDENCIAS DE REUNIÓN
octubre- noviembre-diciembre</t>
  </si>
  <si>
    <r>
      <t xml:space="preserve">17. Realizar </t>
    </r>
    <r>
      <rPr>
        <b/>
        <sz val="11"/>
        <color theme="1"/>
        <rFont val="Calibri Light"/>
        <family val="2"/>
        <scheme val="major"/>
      </rPr>
      <t>34</t>
    </r>
    <r>
      <rPr>
        <sz val="11"/>
        <color theme="1"/>
        <rFont val="Calibri Light"/>
        <family val="2"/>
        <scheme val="major"/>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</si>
  <si>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</si>
  <si>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</si>
  <si>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No se realizaron las actividades durante el trimestre, se acumulan para el siguiente reporte. NOTA: Las actividades que quedan pendientes se acumulan para el siguiente trimestre, la falta de equipo perjudicó el cumplimiento</t>
  </si>
  <si>
    <t>Para el trimestre se realizaron los operativos que a continuación se relacionan:
1. INFORME TÉCNICO_FABD-017-21 ABRIL
2. INFORME OBRAS - VISITA No.33
3. INFORME OBRAS - VISITA No.20
4. INFORME OBRAS - VISITA No.22
5. INFORME OBRAS - VISITA No.21
6. INFORME OBRAS - VISITA No.23
7. INFORME OBRAS - VISITA No.25
8. INFORME OBRAS - VISITA No.24
9. INFORME OBRAS - VISITA No.26
10. INFORME OBRAS - VISITA No.27
11. INFORME OBRAS - VISITA No.28
12. INFORME OBRAS - VISITA No.29
13. INFORME OBRAS - VISITA No.30
14. INFORME OBRAS - VISITA No.32
15. INFORME OBRAS - VISITA No.31
16. INFORME TÉCNICO_FABD-016-21 ABRIL
17. INFORME OBRAS - VISITA No.34</t>
  </si>
  <si>
    <t xml:space="preserve">
Formato Técnico de Visita y/o Verificación
Control Urbanístico
GET-IVC-F034</t>
  </si>
  <si>
    <t>Para el III trimestre se realizaron los siguientes operativos en materia de obras y urbanismo:
1. 13. CARRERA 62 C No. 57 D 03 SUR EXP 073 DE 2008
2. 29- AV PRIMERO DE MAYO No. 69 A 23 PRIMER PISO E.C.
3. INF 039  CALLE 7 F No. 76 A 23 E.P. ACCION POPULAR
4. AA 030 DE 1997 E.P.
5. AA 103 DE 2015 E.P GUADALUPE
6. AA 195 de 2011 E.C
7. INFORME TECNICO 006  CARRERA 78 I No. 40 A 83  SUR (1)
8. INFORME TECNICO_FABD-038-21
9. INFORME TÉCNICO_FABD-069-21
10. INFORME TÉCNICO_FABD-095-2</t>
  </si>
  <si>
    <t>Formato técnico de visita y/o verificación control urbanistico</t>
  </si>
  <si>
    <t>Para el IV trimestre se realizaron los siguientes operativos relacionados con obras y urbanismo;
1. INFORME TECNICO 010
2. INFORME TECNICO 011
3. INFORME TECNICO-012
4. INF 008  CARRERA 78 B No. 38 B 23 SUR PERMISO DE OCUPACION
5 .CARRERA 62 D # 57 D 27 SUR GUADALUPE EXP 066-2008 E.P
6. INFORME CALLE 57 D SUR No. 62 - 00 GUADALUPE GUADALUPE OCP 16 EXP 002-2016 E.P
7. INFORME CALLE 57 D SUR No. 62 - 00 GUADALUPE GUADALUPE OCP 15 EXP 006-2016 E.P
8. CARRERA 62 A # 57 D 33 SUR GUADALUPE EXP 103-2008 E.P
9. INFORME CALLE 57 D SUR No. 62 - 00 GUADALUPE GUADALUPE OCP 18 EXP 003-2016 E.P</t>
  </si>
  <si>
    <t>Formato técnico de visita y/o verificación control urbanistico
octubre- noviembre-diciembre</t>
  </si>
  <si>
    <r>
      <t xml:space="preserve">18. Realizar </t>
    </r>
    <r>
      <rPr>
        <b/>
        <sz val="11"/>
        <color theme="1"/>
        <rFont val="Calibri Light"/>
        <family val="2"/>
        <scheme val="major"/>
      </rPr>
      <t>10</t>
    </r>
    <r>
      <rPr>
        <sz val="11"/>
        <color theme="1"/>
        <rFont val="Calibri Light"/>
        <family val="2"/>
        <scheme val="major"/>
      </rPr>
      <t xml:space="preserve"> operativos de inspección, vigilancia y control para dar cumplimiento a los fallos Río Bogotá </t>
    </r>
  </si>
  <si>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</si>
  <si>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</si>
  <si>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</si>
  <si>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</si>
  <si>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1. Recorrido de verificación corredor del Rio Bogotá. NOTA: Las actividades que quedan pendientes se acumulan para el siguiente trimestre, la falta de equipo perjudicó el cumplimiento</t>
  </si>
  <si>
    <t>CARPETA META 18 RIOS BOGOTÁ</t>
  </si>
  <si>
    <t>Se realizaron los siguientes operativos:
1. 27/05/2021 ACTA VISITA PROBLEMATICAS CANAL CUNDINAMARCA
2. 04/06/2021 ACTA PLANTACION RIO BOGOTA
3. 22/05/2021 ACTA VISITA PROBLEMATICAS CANAL LA MAGDALENA 
4. 09/06/ 2021 ACTA PROBLEMATICAS SECTOR PALMITAS-RIO BOGOTÁ</t>
  </si>
  <si>
    <t>Formatos actas de evidencia reunión</t>
  </si>
  <si>
    <t xml:space="preserve">Se realizaron los siguientes comites:
1.09072021 ACTA DE REUNIÓN RECORRIDO SEGUIMIENTO RIO BOGOTA-CAR
2. 19- 08-2021 I.V.C ANIMALES
3. 27.09.2021 ACTA FALLO RIO BOGOTA
4. A.P. 2001-00489 (2004-08-25 SENTENCIA DESFAVORABLE PRIMERA INSTANCIA).pdf  RIO BOGOTÁ.pdfSENTENCIA RÍO BOGOTÁ 
5.28 DE MARZO DE 2014 Exp  90479 
6.(1).pdf  SEGUNDA INSTANCIA.pdf
7.SENTENCIA COMPLEMENTARIA 2001-00479.PDF  PRIMERA 8.INSTANCIA RIO BOGOTÁ.PDF
AUTO APERTURA INCIDENTE 139 ORDEN 4.20 Y CONEXAS.pdf
</t>
  </si>
  <si>
    <t>Para el IV trimestre, se realizaron los siguientes operativos:
1. 14102021 ACTA DE REUNI+ôN RECORRIDO SEGUIMIENTO RIO BOGOTA-CAR
2. 21102021 REUNION SEGUIMIENTO SEMOVIENTES AREA MANEJO ESP RB
3. 25112021 FALLO DE RIO BOGOTA (2)
4. 17122021 ACTA SEGUIMIENTO FALLO RIO BOGOTA CONTROL SEMOVIENTES</t>
  </si>
  <si>
    <t>Formato actas de reunión
OCTUBRE- NOVIEMBRE</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</si>
  <si>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</si>
  <si>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</si>
  <si>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</si>
  <si>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</si>
  <si>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</si>
  <si>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</si>
  <si>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</si>
  <si>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</si>
  <si>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</si>
  <si>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</si>
  <si>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</si>
  <si>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</si>
  <si>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</si>
  <si>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 xml:space="preserve">No programada para el I Trimestre de 2021. </t>
  </si>
  <si>
    <t>Implementación del Sistema de Gestión Ambiental en un porcentaje de 73%, resultados obtenidos de la inspección ambiental realizada el 28 de aril de 2021, empleando el formato: PLE-PIN-F012 Formato inspecciones ambientales para verificación de implementación del plan institucional de gestión ambiental.</t>
  </si>
  <si>
    <t>Reporte de gestión ambiental OAP</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</si>
  <si>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</si>
  <si>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</si>
  <si>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</si>
  <si>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</si>
  <si>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</si>
  <si>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</si>
  <si>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</si>
  <si>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</si>
  <si>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La localidad tiene 8 acciones de mejora sin vencimientos. </t>
  </si>
  <si>
    <t>La localidad tiene 8 acciones de las cuales 2 presentan vencimiento. El porcentaje  muestra el avance en el cierre o cumplimiento de acciones frente a las acciones asignadas en aplicativo MIMEC para los planes de mejora en ejecución.</t>
  </si>
  <si>
    <t>Reporte de acciones de mejora MIMEC.</t>
  </si>
  <si>
    <t xml:space="preserve">Se realizó seguimiento a los diferentes planes de mejoramiento suscritos con control interno herramienta MIMEC. La localidad no presenta vencimientos. </t>
  </si>
  <si>
    <t>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</si>
  <si>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</si>
  <si>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</si>
  <si>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</si>
  <si>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</si>
  <si>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</si>
  <si>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</si>
  <si>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</si>
  <si>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</si>
  <si>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</si>
  <si>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Kennedy ha cumplido con 109 de los 115 requisitos de publicación de información en su página web, de acuerdo con lo previsto en la Ley 1712 de 2014, según lo informado por la Oficina Asesora de Comunicaciones de la SDG mediante memorando No. 20211400241773, lo que representa un avance del 94,78% para el II Trimestre de 2021</t>
  </si>
  <si>
    <t>http://www.kennedy.gov.co/tabla_archivos/107-registro-publicacion-kennedy</t>
  </si>
  <si>
    <t>La Alcaldía Local de Kennedy ha cumpido 109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</si>
  <si>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</si>
  <si>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</si>
  <si>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</si>
  <si>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</si>
  <si>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</si>
  <si>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</si>
  <si>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Kennedy asistió a la capacitación brindada a los promotores de mejora, en la que se brindaron lineamientos sobre la gestión de riesgos, planes de mejora, planeación institucional y PAAC.</t>
  </si>
  <si>
    <t xml:space="preserve">Registro de asistencia Teams.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</si>
  <si>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</si>
  <si>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</si>
  <si>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</si>
  <si>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</si>
  <si>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</si>
  <si>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</si>
  <si>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</si>
  <si>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</si>
  <si>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</si>
  <si>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</si>
  <si>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ha atendido 20.858 requerimientos de la ciudadanía, correspondientes al periodo 2016 a 2020. </t>
  </si>
  <si>
    <t>Reporte CRONOS</t>
  </si>
  <si>
    <t xml:space="preserve">La Localidad de Kennedy ha atendido 21.616 requerimientos ciudadanos, de los 22.434 recibidos, lo que representa un 96,4% de gestión frente a la meta prevista. </t>
  </si>
  <si>
    <t>Reporte de atención de requerimientos ciudadanos Subsecretaría de Gestión Institucional</t>
  </si>
  <si>
    <t>La localidad de Kennedy ha atendido 2451 requerimientos ciudadanos, de los 2853 recibidos, lo que representan un avance acumulado del 85,91% de gestión frente a la meta prevista.</t>
  </si>
  <si>
    <t>Reporte de requerimientos ciudadanos SGI</t>
  </si>
  <si>
    <t>Total metas transversales (20%)</t>
  </si>
  <si>
    <t xml:space="preserve">Total plan de gestión </t>
  </si>
  <si>
    <t xml:space="preserve">Se comprometieron $104.960.722.303 de los $105.893.495.239 establecidos como presupuesto de inversión directa de la vigencia 2021. 
</t>
  </si>
  <si>
    <t>La Alcaldía Local de Kennedy comprometió $104.960.722.303 del presupuesto de inversión directa de la vigencia 2021, lo que representa una ejecución del 99,12% de lo programado.</t>
  </si>
  <si>
    <t xml:space="preserve">Se giraron $59.536.773.746 de los $105.893.495.239 establecidos como presupuesto disponible de inversión directa de la vigencia, lo que representa una ejecución del 56,22% para la vigencia. </t>
  </si>
  <si>
    <t>En el cuarto trimestre de 2021, la alcaldía local de Kennedy impulsó procesalmente 16128 expedientes a cargo de las inspecciones de policía, lo que representa un resultado del 100% para el periodo.
El resultado es superior al esperado en razón a la reprogramación de muchas audiencias o a la fijación de una segunda oportunidad en razón a la inasistencia a la primera audiencia, situación que está prevista legalmente en el Parágrafo 1° del art. 223 Ley 1801/16  por virtud del ajuste legal dado con la Sent. C-349/17.</t>
  </si>
  <si>
    <t>Se ha realizado el impulso procesal de 60.190 expedientes, superando la meta establecida para la vigencia.</t>
  </si>
  <si>
    <t xml:space="preserve">Reporte de seguimiento presentado por la Dirección para la Gestión Policiva. </t>
  </si>
  <si>
    <t xml:space="preserve">De acuerdo con el reporte de la DGP se han realizado 9.457 fallos en primera instancia. </t>
  </si>
  <si>
    <t xml:space="preserve">En el IV trimestre de 2021, La alcaldía local de Kennedy termino 225 actuaciones administrativas, lo que representa el cumplimiento de la meta planteada para el último trimestre </t>
  </si>
  <si>
    <t>Se realizó el archivo definitivo de 850 expedientes, de acuerdo con el reporte de la DGP.</t>
  </si>
  <si>
    <t xml:space="preserve">Durante el IV trimestre, se lograron adelantar 374 actuaciones administrativas de primera instancia.  Se mantiene la opción de plan de contingencia
</t>
  </si>
  <si>
    <t xml:space="preserve">Se logró adelantar 847 actuaciones administrativas de primera instancia.  Se implementara un plan de contingencia con el area Juridica para lograr sacar adelante un número mayor de actuaciones por mes.
</t>
  </si>
  <si>
    <t xml:space="preserve">Se realizaron 114 operativos de inspección, vigilancia y control en materia de integridad del espacio público. </t>
  </si>
  <si>
    <t xml:space="preserve">Se realizaron 132 operativos de inspección, vigilancia y control en materia de actividad económica. </t>
  </si>
  <si>
    <t xml:space="preserve">Se realizaron 35 operativos de inspección, vigilancia y control en materia de obras y urbanismo </t>
  </si>
  <si>
    <t xml:space="preserve">Se realizaron 16 operativos de inspección, vigilancia y control para dar cumplimiento a los fallos Río Bogotá </t>
  </si>
  <si>
    <t>Implementación del Sistema de Gestión Ambiental en un porcentaje de 82%, resultados obtenidos de la inspección ambiental realizada el 20 de noviembre de 2021, empleando el formato: PLE-PIN-F012 Formato inspecciones ambientales para verificación de implementación del plan institucional de gestión ambiental.</t>
  </si>
  <si>
    <t>De las 4 acciones abiertas, la localidad tiene 0 acciones vencidas, lo que representa una ejecución de la meta del 100%</t>
  </si>
  <si>
    <t>Reporte MIMEC</t>
  </si>
  <si>
    <t>De las 4 acciones abiertas, la localidad tiene 0 acciones vencidas, lo que representa una ejecución de la meta del 100%. La meta alcanzó un cumplimiento del 93,75%.</t>
  </si>
  <si>
    <t>La acaldía local cumplió con la publicación en su página web de 111 requisitos de información , de acuerdo con lo dispuesto por la Ley 1712 de 2014.</t>
  </si>
  <si>
    <t>La alcaldía local participó en las reuniones y capacitaciones brindadas para la mejora del sistema de gestión institucional</t>
  </si>
  <si>
    <t>Soportes de reunión</t>
  </si>
  <si>
    <t xml:space="preserve">La alcaldía local atendió 2853 requerimientos ciudadanos, dando cumplimiento al 100% de la meta esperada. </t>
  </si>
  <si>
    <t>Reporte SGI</t>
  </si>
  <si>
    <t>La Alcaldía local de Kennedy ha registrado 499 contratos de los cuales 544 contratos fueron publicados en SECOPI y II.</t>
  </si>
  <si>
    <t>La Alcaldía local de Kennedy ha registrado 481 contratos en SIPSE Local en estado de ejecución de los 499 contratos registrados en SIPSE Local lo que equivale al 95,08%  actualizando los modulos en el aplicativo SIPSE</t>
  </si>
  <si>
    <t>La Alcaldía local de Kennedy ha registrado 481 contratos en SIPSE Local en estado de ejecución de los 499 contratos registrados en SIPSE Loca</t>
  </si>
  <si>
    <t>28 de enero de 2022</t>
  </si>
  <si>
    <t>Para el cuarto trimestre de la vigencia 2021, el plan de gestión de la Alcaldía Local alcanzó un nivel de desempeño del 99,41% de acuerdo con lo programado, y del 99,33% acumulado para la vigencia.</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</si>
  <si>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</si>
  <si>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99,41% de acuerdo con lo programado, y del 99,33%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</si>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</sst>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5"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
      <sz val="11"/>
      <color rgb="FF000000"/>
      <name val="Calibri Light"/>
      <family val="2"/>
      <scheme val="major"/>
    </font>
    <font>
      <sz val="11"/>
      <color theme="8" tint="-0.249977111117893"/>
      <name val="Calibri Light"/>
      <family val="2"/>
      <scheme val="major"/>
    </font>
    <font>
      <b/>
      <sz val="11"/>
      <color rgb="FF0070C0"/>
      <name val="Calibri Light"/>
      <family val="2"/>
      <scheme val="major"/>
    </font>
    <font>
      <b/>
      <sz val="11"/>
      <name val="Calibri Light"/>
      <family val="2"/>
      <scheme val="major"/>
    </font>
    <font>
      <sz val="12"/>
      <color rgb="FF0070C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74">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8" fillId="3" borderId="1" xfId="0" applyFont="1" applyFill="1" applyBorder="1" applyAlignment="1" applyProtection="1">
      <alignment wrapText="1"/>
      <protection hidden="1"/>
    </xf>
    <xf numFmtId="9" fontId="8" fillId="3" borderId="1" xfId="1" applyFont="1" applyFill="1" applyBorder="1" applyAlignment="1" applyProtection="1">
      <alignment wrapText="1"/>
      <protection hidden="1"/>
    </xf>
    <xf numFmtId="9" fontId="8" fillId="3" borderId="1" xfId="0" applyNumberFormat="1" applyFont="1" applyFill="1" applyBorder="1" applyAlignment="1" applyProtection="1">
      <alignment wrapText="1"/>
      <protection hidden="1"/>
    </xf>
    <xf numFmtId="0" fontId="6" fillId="2" borderId="1" xfId="0" applyFont="1" applyFill="1" applyBorder="1" applyAlignment="1" applyProtection="1">
      <alignment wrapText="1"/>
      <protection hidden="1"/>
    </xf>
    <xf numFmtId="0" fontId="7" fillId="2" borderId="1" xfId="0" applyFont="1" applyFill="1" applyBorder="1" applyAlignment="1" applyProtection="1">
      <alignment wrapText="1"/>
      <protection hidden="1"/>
    </xf>
    <xf numFmtId="9" fontId="7" fillId="2" borderId="1" xfId="1" applyFont="1" applyFill="1" applyBorder="1" applyAlignment="1" applyProtection="1">
      <alignment wrapText="1"/>
      <protection hidden="1"/>
    </xf>
    <xf numFmtId="9" fontId="6" fillId="2" borderId="1" xfId="1" applyFont="1" applyFill="1" applyBorder="1" applyAlignment="1" applyProtection="1">
      <alignment wrapText="1"/>
      <protection hidden="1"/>
    </xf>
    <xf numFmtId="0" fontId="1" fillId="0" borderId="0" xfId="0" applyFont="1" applyAlignment="1" applyProtection="1">
      <alignment horizontal="left" vertical="top" wrapText="1"/>
      <protection hidden="1"/>
    </xf>
    <xf numFmtId="0" fontId="6" fillId="0" borderId="0" xfId="0" applyFont="1" applyAlignment="1" applyProtection="1">
      <alignment wrapText="1"/>
      <protection hidden="1"/>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1" fillId="0" borderId="0" xfId="0" applyFont="1" applyAlignment="1" applyProtection="1">
      <alignment horizontal="center" wrapText="1"/>
      <protection hidden="1"/>
    </xf>
    <xf numFmtId="0" fontId="1" fillId="0" borderId="0" xfId="0" applyFont="1" applyAlignment="1" applyProtection="1">
      <alignment horizontal="center" vertical="center" wrapText="1"/>
      <protection hidden="1"/>
    </xf>
    <xf numFmtId="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locked="0"/>
    </xf>
    <xf numFmtId="9" fontId="1" fillId="0" borderId="1" xfId="0" applyNumberFormat="1" applyFont="1" applyBorder="1" applyAlignment="1" applyProtection="1">
      <alignment horizontal="center" vertical="top" wrapText="1"/>
      <protection locked="0"/>
    </xf>
    <xf numFmtId="10" fontId="1" fillId="0" borderId="1" xfId="0" applyNumberFormat="1" applyFont="1" applyBorder="1" applyAlignment="1" applyProtection="1">
      <alignment horizontal="center" vertical="top" wrapText="1"/>
      <protection locked="0"/>
    </xf>
    <xf numFmtId="9" fontId="1" fillId="0" borderId="1" xfId="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10" fontId="1" fillId="0" borderId="1" xfId="1" applyNumberFormat="1" applyFont="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164"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 fillId="0" borderId="1" xfId="0" applyFont="1" applyBorder="1" applyAlignment="1" applyProtection="1">
      <alignment horizontal="justify" vertical="top" wrapText="1"/>
      <protection locked="0"/>
    </xf>
    <xf numFmtId="9" fontId="5" fillId="0" borderId="1" xfId="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7" fillId="2" borderId="1" xfId="0" applyFont="1" applyFill="1" applyBorder="1" applyAlignment="1" applyProtection="1">
      <alignment horizontal="justify" wrapText="1"/>
      <protection hidden="1"/>
    </xf>
    <xf numFmtId="0" fontId="1" fillId="0" borderId="0" xfId="0" applyFont="1" applyAlignment="1" applyProtection="1">
      <alignment horizontal="justify"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top" wrapText="1"/>
      <protection hidden="1"/>
    </xf>
    <xf numFmtId="0" fontId="2" fillId="5" borderId="1" xfId="0" applyFont="1" applyFill="1" applyBorder="1" applyAlignment="1" applyProtection="1">
      <alignment horizontal="center" vertical="center" wrapText="1"/>
      <protection hidden="1"/>
    </xf>
    <xf numFmtId="0" fontId="1" fillId="0" borderId="1" xfId="0" applyFont="1" applyBorder="1" applyAlignment="1">
      <alignment horizontal="center" vertical="top" wrapText="1"/>
    </xf>
    <xf numFmtId="0" fontId="1" fillId="10" borderId="1" xfId="0" applyFont="1" applyFill="1" applyBorder="1" applyAlignment="1">
      <alignment horizontal="center" vertical="top" wrapText="1"/>
    </xf>
    <xf numFmtId="0" fontId="1" fillId="0" borderId="0" xfId="0" applyFont="1" applyAlignment="1" applyProtection="1">
      <alignment horizontal="justify" vertical="top" wrapText="1"/>
      <protection hidden="1"/>
    </xf>
    <xf numFmtId="0" fontId="2" fillId="5" borderId="1" xfId="0" applyFont="1" applyFill="1" applyBorder="1" applyAlignment="1" applyProtection="1">
      <alignment horizontal="justify" vertical="center" wrapText="1"/>
      <protection hidden="1"/>
    </xf>
    <xf numFmtId="0" fontId="10" fillId="0" borderId="1" xfId="0" applyFont="1" applyBorder="1" applyAlignment="1">
      <alignment horizontal="justify" vertical="top" wrapText="1"/>
    </xf>
    <xf numFmtId="0" fontId="1" fillId="9" borderId="1" xfId="0" applyFont="1" applyFill="1" applyBorder="1" applyAlignment="1">
      <alignment horizontal="justify" vertical="top" wrapText="1"/>
    </xf>
    <xf numFmtId="0" fontId="1" fillId="9" borderId="3" xfId="0" applyFont="1" applyFill="1" applyBorder="1" applyAlignment="1">
      <alignment horizontal="justify" vertical="top" wrapText="1"/>
    </xf>
    <xf numFmtId="0" fontId="1" fillId="0" borderId="4" xfId="0" applyFont="1" applyBorder="1" applyAlignment="1">
      <alignment horizontal="justify" vertical="top" wrapText="1"/>
    </xf>
    <xf numFmtId="0" fontId="1" fillId="0" borderId="1" xfId="0" applyFont="1" applyBorder="1" applyAlignment="1">
      <alignment horizontal="justify" vertical="top" wrapText="1"/>
    </xf>
    <xf numFmtId="18" fontId="1" fillId="0" borderId="1" xfId="0" applyNumberFormat="1" applyFont="1" applyBorder="1" applyAlignment="1">
      <alignment horizontal="justify" vertical="top" wrapText="1"/>
    </xf>
    <xf numFmtId="0" fontId="1" fillId="10" borderId="1" xfId="0" applyFont="1" applyFill="1" applyBorder="1" applyAlignment="1">
      <alignment horizontal="justify" vertical="top" wrapText="1"/>
    </xf>
    <xf numFmtId="0" fontId="5" fillId="0" borderId="1" xfId="0" applyFont="1" applyBorder="1" applyAlignment="1">
      <alignment horizontal="justify" vertical="top" wrapText="1"/>
    </xf>
    <xf numFmtId="10" fontId="1" fillId="0" borderId="1" xfId="0" applyNumberFormat="1" applyFont="1" applyBorder="1" applyAlignment="1">
      <alignment horizontal="center" vertical="top" wrapText="1"/>
    </xf>
    <xf numFmtId="10" fontId="1" fillId="9" borderId="1" xfId="0" applyNumberFormat="1" applyFont="1" applyFill="1" applyBorder="1" applyAlignment="1">
      <alignment horizontal="center" vertical="top" wrapText="1"/>
    </xf>
    <xf numFmtId="10" fontId="1" fillId="0" borderId="1" xfId="1" applyNumberFormat="1" applyFont="1" applyBorder="1" applyAlignment="1">
      <alignment horizontal="center" vertical="top" wrapText="1"/>
    </xf>
    <xf numFmtId="0" fontId="1" fillId="3" borderId="1" xfId="0" applyFont="1" applyFill="1" applyBorder="1" applyAlignment="1" applyProtection="1">
      <alignment horizontal="justify" vertical="top" wrapText="1"/>
      <protection hidden="1"/>
    </xf>
    <xf numFmtId="9" fontId="2" fillId="3" borderId="1" xfId="1" applyFont="1" applyFill="1" applyBorder="1" applyAlignment="1" applyProtection="1">
      <alignment horizontal="center" wrapText="1"/>
      <protection hidden="1"/>
    </xf>
    <xf numFmtId="0" fontId="11" fillId="0" borderId="1" xfId="0" applyFont="1" applyBorder="1" applyAlignment="1">
      <alignment horizontal="justify" vertical="top" wrapText="1"/>
    </xf>
    <xf numFmtId="9" fontId="12" fillId="3" borderId="1" xfId="0" applyNumberFormat="1" applyFont="1" applyFill="1" applyBorder="1" applyAlignment="1" applyProtection="1">
      <alignment horizontal="center" wrapText="1"/>
      <protection hidden="1"/>
    </xf>
    <xf numFmtId="0" fontId="2" fillId="2" borderId="1" xfId="0" applyFont="1" applyFill="1" applyBorder="1" applyAlignment="1" applyProtection="1">
      <alignment horizontal="justify" vertical="top" wrapText="1"/>
      <protection hidden="1"/>
    </xf>
    <xf numFmtId="9" fontId="2" fillId="2" borderId="1" xfId="1" applyFont="1" applyFill="1" applyBorder="1" applyAlignment="1" applyProtection="1">
      <alignment horizontal="center" wrapText="1"/>
      <protection hidden="1"/>
    </xf>
    <xf numFmtId="0" fontId="1" fillId="0" borderId="0" xfId="0" applyFont="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9" fontId="8" fillId="3" borderId="1" xfId="0" applyNumberFormat="1" applyFont="1" applyFill="1" applyBorder="1" applyAlignment="1" applyProtection="1">
      <alignment horizontal="center" vertical="top" wrapText="1"/>
      <protection hidden="1"/>
    </xf>
    <xf numFmtId="9" fontId="6" fillId="2" borderId="1" xfId="1" applyFont="1" applyFill="1" applyBorder="1" applyAlignment="1" applyProtection="1">
      <alignment horizontal="center" vertical="top" wrapText="1"/>
      <protection hidden="1"/>
    </xf>
    <xf numFmtId="9" fontId="7" fillId="2" borderId="1" xfId="0" applyNumberFormat="1" applyFont="1" applyFill="1" applyBorder="1" applyAlignment="1" applyProtection="1">
      <alignment horizontal="center" vertical="top" wrapText="1"/>
      <protection hidden="1"/>
    </xf>
    <xf numFmtId="0" fontId="1" fillId="0" borderId="0" xfId="0" applyFont="1" applyAlignment="1" applyProtection="1">
      <alignment horizontal="center" vertical="top" wrapText="1"/>
      <protection locked="0"/>
    </xf>
    <xf numFmtId="10" fontId="2" fillId="3" borderId="1" xfId="1" applyNumberFormat="1" applyFont="1" applyFill="1" applyBorder="1" applyAlignment="1" applyProtection="1">
      <alignment horizontal="center" vertical="top" wrapText="1"/>
      <protection hidden="1"/>
    </xf>
    <xf numFmtId="10" fontId="2" fillId="2" borderId="1" xfId="0" applyNumberFormat="1" applyFont="1" applyFill="1" applyBorder="1" applyAlignment="1" applyProtection="1">
      <alignment horizontal="center" vertical="top" wrapText="1"/>
      <protection hidden="1"/>
    </xf>
    <xf numFmtId="10" fontId="5" fillId="0" borderId="1" xfId="1" applyNumberFormat="1" applyFont="1" applyBorder="1" applyAlignment="1">
      <alignment horizontal="center" vertical="top" wrapText="1"/>
    </xf>
    <xf numFmtId="10" fontId="11" fillId="0" borderId="1" xfId="0" applyNumberFormat="1" applyFont="1" applyBorder="1" applyAlignment="1">
      <alignment horizontal="center" vertical="top" wrapText="1"/>
    </xf>
    <xf numFmtId="9" fontId="2" fillId="3" borderId="1" xfId="1" applyFont="1" applyFill="1" applyBorder="1" applyAlignment="1" applyProtection="1">
      <alignment horizontal="center" vertical="top" wrapText="1"/>
      <protection hidden="1"/>
    </xf>
    <xf numFmtId="10" fontId="5" fillId="0" borderId="1" xfId="0" applyNumberFormat="1" applyFont="1" applyBorder="1" applyAlignment="1">
      <alignment horizontal="center" vertical="top" wrapText="1"/>
    </xf>
    <xf numFmtId="9" fontId="12" fillId="3" borderId="1" xfId="0" applyNumberFormat="1" applyFont="1" applyFill="1" applyBorder="1" applyAlignment="1" applyProtection="1">
      <alignment horizontal="center" vertical="top" wrapText="1"/>
      <protection hidden="1"/>
    </xf>
    <xf numFmtId="9" fontId="2" fillId="2" borderId="1" xfId="1" applyFont="1" applyFill="1" applyBorder="1" applyAlignment="1" applyProtection="1">
      <alignment horizontal="center" vertical="top" wrapText="1"/>
      <protection hidden="1"/>
    </xf>
    <xf numFmtId="10" fontId="5" fillId="0" borderId="1" xfId="1" applyNumberFormat="1" applyFont="1" applyBorder="1" applyAlignment="1" applyProtection="1">
      <alignment horizontal="center" vertical="top" wrapText="1"/>
      <protection hidden="1"/>
    </xf>
    <xf numFmtId="10" fontId="3" fillId="0" borderId="1" xfId="1" applyNumberFormat="1" applyFont="1" applyBorder="1" applyAlignment="1" applyProtection="1">
      <alignment horizontal="right" vertical="top" wrapText="1"/>
      <protection hidden="1"/>
    </xf>
    <xf numFmtId="9" fontId="3" fillId="0" borderId="1" xfId="0" applyNumberFormat="1" applyFont="1" applyBorder="1" applyAlignment="1" applyProtection="1">
      <alignment horizontal="left" vertical="top" wrapText="1"/>
      <protection hidden="1"/>
    </xf>
    <xf numFmtId="9" fontId="3" fillId="0" borderId="1" xfId="0" applyNumberFormat="1" applyFont="1" applyBorder="1" applyAlignment="1" applyProtection="1">
      <alignment horizontal="center" vertical="top" wrapText="1"/>
      <protection hidden="1"/>
    </xf>
    <xf numFmtId="9" fontId="3" fillId="0" borderId="1" xfId="0" applyNumberFormat="1" applyFont="1" applyBorder="1" applyAlignment="1" applyProtection="1">
      <alignment horizontal="center" vertical="top" wrapText="1"/>
      <protection locked="0"/>
    </xf>
    <xf numFmtId="0" fontId="3" fillId="0" borderId="1" xfId="0" applyFont="1" applyBorder="1" applyAlignment="1" applyProtection="1">
      <alignment horizontal="justify" vertical="top" wrapText="1"/>
      <protection locked="0"/>
    </xf>
    <xf numFmtId="10" fontId="3" fillId="0" borderId="1" xfId="0" applyNumberFormat="1" applyFont="1" applyBorder="1" applyAlignment="1" applyProtection="1">
      <alignment horizontal="center" vertical="top" wrapText="1"/>
      <protection hidden="1"/>
    </xf>
    <xf numFmtId="0" fontId="3" fillId="0" borderId="1" xfId="0" applyFont="1" applyBorder="1" applyAlignment="1" applyProtection="1">
      <alignment horizontal="justify" vertical="top" wrapText="1"/>
      <protection hidden="1"/>
    </xf>
    <xf numFmtId="0" fontId="3" fillId="9" borderId="3" xfId="0" applyFont="1" applyFill="1" applyBorder="1" applyAlignment="1">
      <alignment horizontal="justify" vertical="top" wrapText="1"/>
    </xf>
    <xf numFmtId="0" fontId="3" fillId="0" borderId="0" xfId="0" applyFont="1" applyAlignment="1" applyProtection="1">
      <alignment horizontal="left" vertical="top" wrapText="1"/>
      <protection hidden="1"/>
    </xf>
    <xf numFmtId="0" fontId="2" fillId="9" borderId="0" xfId="0" applyFont="1" applyFill="1" applyAlignment="1" applyProtection="1">
      <alignment horizontal="center" vertical="center" wrapText="1"/>
      <protection hidden="1"/>
    </xf>
    <xf numFmtId="0" fontId="1" fillId="9" borderId="0" xfId="0" applyFont="1" applyFill="1" applyAlignment="1" applyProtection="1">
      <alignment horizontal="left" vertical="top" wrapText="1"/>
      <protection hidden="1"/>
    </xf>
    <xf numFmtId="0" fontId="1" fillId="9" borderId="0" xfId="0" applyFont="1" applyFill="1" applyAlignment="1" applyProtection="1">
      <alignment wrapText="1"/>
      <protection hidden="1"/>
    </xf>
    <xf numFmtId="0" fontId="1" fillId="9" borderId="0" xfId="0" applyFont="1" applyFill="1" applyAlignment="1" applyProtection="1">
      <alignment horizontal="center" vertical="top" wrapText="1"/>
      <protection hidden="1"/>
    </xf>
    <xf numFmtId="0" fontId="1" fillId="9" borderId="0" xfId="0" applyFont="1" applyFill="1" applyAlignment="1" applyProtection="1">
      <alignment horizontal="justify" wrapText="1"/>
      <protection hidden="1"/>
    </xf>
    <xf numFmtId="0" fontId="1" fillId="9" borderId="0" xfId="0" applyFont="1" applyFill="1" applyAlignment="1" applyProtection="1">
      <alignment horizontal="center" wrapText="1"/>
      <protection hidden="1"/>
    </xf>
    <xf numFmtId="0" fontId="1" fillId="9" borderId="0" xfId="0" applyFont="1" applyFill="1" applyAlignment="1" applyProtection="1">
      <alignment horizontal="justify" vertical="top" wrapText="1"/>
      <protection hidden="1"/>
    </xf>
    <xf numFmtId="0" fontId="1" fillId="0" borderId="1" xfId="0" applyFont="1" applyBorder="1" applyAlignment="1">
      <alignment horizontal="center" vertical="center" wrapText="1"/>
    </xf>
    <xf numFmtId="9" fontId="5" fillId="0" borderId="1" xfId="0" applyNumberFormat="1" applyFont="1" applyBorder="1" applyAlignment="1" applyProtection="1">
      <alignment horizontal="left" vertical="top" wrapText="1"/>
      <protection hidden="1"/>
    </xf>
    <xf numFmtId="0" fontId="1" fillId="0" borderId="0" xfId="0" applyFont="1" applyAlignment="1" applyProtection="1">
      <alignment vertical="top" wrapText="1"/>
      <protection hidden="1"/>
    </xf>
    <xf numFmtId="0" fontId="1" fillId="9" borderId="0" xfId="0" applyFont="1" applyFill="1" applyAlignment="1" applyProtection="1">
      <alignment vertical="top" wrapText="1"/>
      <protection hidden="1"/>
    </xf>
    <xf numFmtId="0" fontId="2" fillId="6" borderId="1" xfId="0" applyFont="1" applyFill="1" applyBorder="1" applyAlignment="1" applyProtection="1">
      <alignment horizontal="center" vertical="top" wrapText="1"/>
      <protection hidden="1"/>
    </xf>
    <xf numFmtId="9" fontId="3" fillId="10" borderId="1" xfId="0" applyNumberFormat="1" applyFont="1" applyFill="1" applyBorder="1" applyAlignment="1" applyProtection="1">
      <alignment horizontal="center" vertical="top" wrapText="1"/>
      <protection hidden="1"/>
    </xf>
    <xf numFmtId="0" fontId="1" fillId="10" borderId="1" xfId="0" applyFont="1" applyFill="1" applyBorder="1" applyAlignment="1" applyProtection="1">
      <alignment horizontal="center" vertical="top" wrapText="1"/>
      <protection hidden="1"/>
    </xf>
    <xf numFmtId="41" fontId="10" fillId="10" borderId="1" xfId="2" applyFont="1" applyFill="1" applyBorder="1" applyAlignment="1" applyProtection="1">
      <alignment horizontal="center" vertical="top" wrapText="1"/>
      <protection hidden="1"/>
    </xf>
    <xf numFmtId="0" fontId="10" fillId="10" borderId="1" xfId="0" applyFont="1" applyFill="1" applyBorder="1" applyAlignment="1" applyProtection="1">
      <alignment horizontal="center" vertical="top" wrapText="1"/>
      <protection hidden="1"/>
    </xf>
    <xf numFmtId="9" fontId="2" fillId="3" borderId="1" xfId="1" applyFont="1" applyFill="1" applyBorder="1" applyAlignment="1" applyProtection="1">
      <alignment vertical="top" wrapText="1"/>
      <protection hidden="1"/>
    </xf>
    <xf numFmtId="9" fontId="12" fillId="3" borderId="1" xfId="0" applyNumberFormat="1" applyFont="1" applyFill="1" applyBorder="1" applyAlignment="1" applyProtection="1">
      <alignment vertical="top" wrapText="1"/>
      <protection hidden="1"/>
    </xf>
    <xf numFmtId="9" fontId="2" fillId="2" borderId="1" xfId="1" applyFont="1" applyFill="1" applyBorder="1" applyAlignment="1" applyProtection="1">
      <alignment vertical="top" wrapText="1"/>
      <protection hidden="1"/>
    </xf>
    <xf numFmtId="0" fontId="1" fillId="2" borderId="1" xfId="0" applyFont="1" applyFill="1" applyBorder="1" applyAlignment="1" applyProtection="1">
      <alignment horizontal="justify" vertical="top" wrapText="1"/>
      <protection hidden="1"/>
    </xf>
    <xf numFmtId="0" fontId="2" fillId="6" borderId="1" xfId="0" applyFont="1" applyFill="1" applyBorder="1" applyAlignment="1" applyProtection="1">
      <alignment horizontal="left" vertical="top" wrapText="1"/>
      <protection hidden="1"/>
    </xf>
    <xf numFmtId="0" fontId="1" fillId="0" borderId="1" xfId="0" applyFont="1" applyBorder="1" applyAlignment="1">
      <alignment horizontal="left" vertical="top" wrapText="1"/>
    </xf>
    <xf numFmtId="0" fontId="1" fillId="10" borderId="1"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hidden="1"/>
    </xf>
    <xf numFmtId="0" fontId="2" fillId="2" borderId="1" xfId="0" applyFont="1" applyFill="1" applyBorder="1" applyAlignment="1" applyProtection="1">
      <alignment horizontal="left" vertical="top" wrapText="1"/>
      <protection hidden="1"/>
    </xf>
    <xf numFmtId="10" fontId="3" fillId="10" borderId="1" xfId="0" applyNumberFormat="1" applyFont="1" applyFill="1" applyBorder="1" applyAlignment="1" applyProtection="1">
      <alignment horizontal="center" vertical="top" wrapText="1"/>
      <protection hidden="1"/>
    </xf>
    <xf numFmtId="10" fontId="5" fillId="0" borderId="1" xfId="0" applyNumberFormat="1" applyFont="1" applyBorder="1" applyAlignment="1" applyProtection="1">
      <alignment horizontal="left" vertical="top" wrapText="1"/>
      <protection hidden="1"/>
    </xf>
    <xf numFmtId="0" fontId="2" fillId="6" borderId="1" xfId="0" applyFont="1" applyFill="1" applyBorder="1" applyAlignment="1" applyProtection="1">
      <alignment horizontal="justify" vertical="top" wrapText="1"/>
      <protection hidden="1"/>
    </xf>
    <xf numFmtId="0" fontId="3" fillId="10" borderId="1" xfId="0" applyFont="1" applyFill="1" applyBorder="1" applyAlignment="1" applyProtection="1">
      <alignment horizontal="justify" vertical="top" wrapText="1"/>
      <protection hidden="1"/>
    </xf>
    <xf numFmtId="0" fontId="1" fillId="10" borderId="1" xfId="0" applyFont="1" applyFill="1" applyBorder="1" applyAlignment="1" applyProtection="1">
      <alignment horizontal="justify" vertical="top" wrapText="1"/>
      <protection hidden="1"/>
    </xf>
    <xf numFmtId="41" fontId="1" fillId="0" borderId="1" xfId="2" applyFont="1" applyBorder="1" applyAlignment="1" applyProtection="1">
      <alignment vertical="top" wrapText="1"/>
      <protection hidden="1"/>
    </xf>
    <xf numFmtId="0" fontId="14" fillId="3" borderId="1" xfId="0" applyFont="1" applyFill="1" applyBorder="1" applyAlignment="1" applyProtection="1">
      <alignment wrapText="1"/>
      <protection hidden="1"/>
    </xf>
    <xf numFmtId="0" fontId="14" fillId="3" borderId="1" xfId="0" applyFont="1" applyFill="1" applyBorder="1" applyAlignment="1" applyProtection="1">
      <alignment horizontal="justify" wrapText="1"/>
      <protection hidden="1"/>
    </xf>
    <xf numFmtId="10" fontId="12" fillId="3" borderId="1" xfId="1" applyNumberFormat="1" applyFont="1" applyFill="1" applyBorder="1" applyAlignment="1" applyProtection="1">
      <alignment horizontal="center" vertical="top" wrapText="1"/>
      <protection hidden="1"/>
    </xf>
    <xf numFmtId="0" fontId="5" fillId="3" borderId="1" xfId="0" applyFont="1" applyFill="1" applyBorder="1" applyAlignment="1" applyProtection="1">
      <alignment horizontal="justify" vertical="top" wrapText="1"/>
      <protection hidden="1"/>
    </xf>
    <xf numFmtId="0" fontId="5" fillId="3" borderId="1" xfId="0" applyFont="1" applyFill="1" applyBorder="1" applyAlignment="1" applyProtection="1">
      <alignment horizontal="left" vertical="top" wrapText="1"/>
      <protection hidden="1"/>
    </xf>
    <xf numFmtId="0" fontId="14" fillId="0" borderId="0" xfId="0" applyFont="1" applyAlignment="1" applyProtection="1">
      <alignment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10" fontId="10" fillId="0" borderId="1" xfId="0" applyNumberFormat="1" applyFont="1" applyBorder="1" applyAlignment="1">
      <alignment horizontal="center" vertical="top" wrapText="1"/>
    </xf>
    <xf numFmtId="10" fontId="10" fillId="0" borderId="4" xfId="0" applyNumberFormat="1" applyFont="1" applyBorder="1" applyAlignment="1">
      <alignment horizontal="center" vertical="top" wrapText="1"/>
    </xf>
    <xf numFmtId="9" fontId="3" fillId="0" borderId="4" xfId="0" applyNumberFormat="1" applyFont="1" applyBorder="1" applyAlignment="1">
      <alignment horizontal="center" vertical="top" wrapText="1"/>
    </xf>
    <xf numFmtId="0" fontId="10" fillId="0" borderId="4" xfId="0" applyFont="1" applyBorder="1" applyAlignment="1">
      <alignment horizontal="center" vertical="top" wrapText="1"/>
    </xf>
    <xf numFmtId="0" fontId="1" fillId="3" borderId="1" xfId="0" applyFont="1" applyFill="1" applyBorder="1" applyAlignment="1" applyProtection="1">
      <alignment wrapText="1"/>
      <protection hidden="1"/>
    </xf>
    <xf numFmtId="0" fontId="2" fillId="3" borderId="1" xfId="0" applyFont="1" applyFill="1" applyBorder="1" applyProtection="1">
      <protection hidden="1"/>
    </xf>
    <xf numFmtId="9" fontId="2" fillId="3" borderId="1" xfId="1" applyFont="1" applyFill="1" applyBorder="1" applyAlignment="1" applyProtection="1">
      <alignment wrapText="1"/>
      <protection hidden="1"/>
    </xf>
    <xf numFmtId="0" fontId="1" fillId="3" borderId="1" xfId="0" applyFont="1" applyFill="1" applyBorder="1" applyAlignment="1" applyProtection="1">
      <alignment horizontal="justify" wrapText="1"/>
      <protection hidden="1"/>
    </xf>
    <xf numFmtId="0" fontId="1" fillId="0" borderId="1" xfId="0" applyFont="1" applyBorder="1" applyAlignment="1" applyProtection="1">
      <alignment horizontal="center" vertical="center" wrapText="1"/>
      <protection hidden="1"/>
    </xf>
    <xf numFmtId="9" fontId="1" fillId="0" borderId="1" xfId="0" applyNumberFormat="1" applyFont="1" applyFill="1" applyBorder="1" applyAlignment="1" applyProtection="1">
      <alignment horizontal="center" vertical="top" wrapText="1"/>
      <protection hidden="1"/>
    </xf>
    <xf numFmtId="10" fontId="10" fillId="0" borderId="4" xfId="0" applyNumberFormat="1" applyFont="1" applyFill="1" applyBorder="1" applyAlignment="1">
      <alignment horizontal="center" vertical="top" wrapText="1"/>
    </xf>
    <xf numFmtId="10" fontId="1" fillId="0" borderId="1" xfId="1" applyNumberFormat="1" applyFont="1" applyFill="1" applyBorder="1" applyAlignment="1">
      <alignment horizontal="center" vertical="top" wrapText="1"/>
    </xf>
    <xf numFmtId="0" fontId="1" fillId="0" borderId="1" xfId="0" applyFont="1" applyFill="1" applyBorder="1" applyAlignment="1" applyProtection="1">
      <alignment horizontal="justify" vertical="top" wrapText="1"/>
      <protection hidden="1"/>
    </xf>
    <xf numFmtId="10" fontId="1" fillId="0" borderId="1" xfId="0" applyNumberFormat="1" applyFont="1" applyFill="1" applyBorder="1" applyAlignment="1">
      <alignment horizontal="center" vertical="top" wrapText="1"/>
    </xf>
    <xf numFmtId="9" fontId="10" fillId="0" borderId="4" xfId="0" applyNumberFormat="1" applyFont="1" applyFill="1" applyBorder="1" applyAlignment="1">
      <alignment horizontal="center" vertical="top" wrapText="1"/>
    </xf>
    <xf numFmtId="0" fontId="2" fillId="7" borderId="1"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10" fillId="0" borderId="5" xfId="0" applyFont="1" applyBorder="1" applyAlignment="1">
      <alignment horizontal="justify" vertical="top" wrapText="1"/>
    </xf>
    <xf numFmtId="0" fontId="2"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2"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 fillId="0" borderId="1" xfId="0" applyFont="1" applyBorder="1" applyAlignment="1" applyProtection="1">
      <alignment horizontal="justify" vertical="center" wrapText="1"/>
      <protection hidden="1"/>
    </xf>
    <xf numFmtId="0" fontId="2" fillId="8"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sheetPr codeName="Hoja1"/>
  <dimension ref="A1:AS42"/>
  <sheetViews>
    <sheetView showGridLines="0" tabSelected="1" zoomScale="115" zoomScaleNormal="115" workbookViewId="0">
      <selection sqref="A1:K1"/>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6.5703125" style="1" customWidth="1"/>
    <col min="7" max="7" width="20.42578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17" width="17.85546875" style="1" customWidth="1"/>
    <col min="18" max="18" width="22.140625" style="1" customWidth="1"/>
    <col min="19" max="21" width="17.85546875" style="1" customWidth="1"/>
    <col min="22" max="23" width="16.5703125" style="82" customWidth="1"/>
    <col min="24" max="24" width="19.5703125" style="82" customWidth="1"/>
    <col min="25" max="25" width="73" style="52" customWidth="1"/>
    <col min="26" max="26" width="25.85546875" style="52" customWidth="1"/>
    <col min="27" max="27" width="9" style="30" customWidth="1"/>
    <col min="28" max="28" width="10.85546875" style="77" customWidth="1"/>
    <col min="29" max="29" width="16.5703125" style="77" customWidth="1"/>
    <col min="30" max="30" width="29.140625" style="58" customWidth="1"/>
    <col min="31" max="31" width="16.5703125" style="58" customWidth="1"/>
    <col min="32" max="32" width="16.5703125" style="110" customWidth="1"/>
    <col min="33" max="33" width="15" style="110" bestFit="1" customWidth="1"/>
    <col min="34" max="34" width="16.5703125" style="110" customWidth="1"/>
    <col min="35" max="35" width="43.5703125" style="58" customWidth="1"/>
    <col min="36" max="36" width="23.85546875" style="24" customWidth="1"/>
    <col min="37" max="37" width="17.28515625" style="110" customWidth="1"/>
    <col min="38" max="38" width="15.85546875" style="110" customWidth="1"/>
    <col min="39" max="39" width="22.7109375" style="110" customWidth="1"/>
    <col min="40" max="40" width="56.7109375" style="58" customWidth="1"/>
    <col min="41" max="41" width="33.7109375" style="58" customWidth="1"/>
    <col min="42" max="43" width="16.5703125" style="77" customWidth="1"/>
    <col min="44" max="44" width="15.7109375" style="77" customWidth="1"/>
    <col min="45" max="45" width="51.28515625" style="58" customWidth="1"/>
    <col min="46" max="16384" width="10.85546875" style="1"/>
  </cols>
  <sheetData>
    <row r="1" spans="1:45" ht="70.5" customHeight="1" x14ac:dyDescent="0.25">
      <c r="A1" s="160" t="s">
        <v>0</v>
      </c>
      <c r="B1" s="161"/>
      <c r="C1" s="161"/>
      <c r="D1" s="161"/>
      <c r="E1" s="161"/>
      <c r="F1" s="161"/>
      <c r="G1" s="161"/>
      <c r="H1" s="161"/>
      <c r="I1" s="161"/>
      <c r="J1" s="161"/>
      <c r="K1" s="161"/>
      <c r="L1" s="162" t="s">
        <v>1</v>
      </c>
      <c r="M1" s="162"/>
      <c r="N1" s="162"/>
      <c r="O1" s="162"/>
      <c r="P1" s="162"/>
      <c r="V1" s="77"/>
      <c r="W1" s="77"/>
      <c r="X1" s="77"/>
      <c r="Y1" s="46"/>
      <c r="Z1" s="46"/>
    </row>
    <row r="2" spans="1:45" s="2" customFormat="1" x14ac:dyDescent="0.25">
      <c r="A2" s="163" t="s">
        <v>2</v>
      </c>
      <c r="B2" s="164"/>
      <c r="C2" s="164"/>
      <c r="D2" s="164"/>
      <c r="E2" s="164"/>
      <c r="F2" s="164"/>
      <c r="G2" s="164"/>
      <c r="H2" s="164"/>
      <c r="I2" s="164"/>
      <c r="J2" s="164"/>
      <c r="K2" s="164"/>
      <c r="L2" s="164"/>
      <c r="M2" s="164"/>
      <c r="N2" s="164"/>
      <c r="O2" s="164"/>
      <c r="P2" s="164"/>
      <c r="V2" s="77"/>
      <c r="W2" s="77"/>
      <c r="X2" s="77"/>
      <c r="Y2" s="47"/>
      <c r="Z2" s="47"/>
      <c r="AA2" s="31"/>
      <c r="AB2" s="77"/>
      <c r="AC2" s="77"/>
      <c r="AD2" s="58"/>
      <c r="AE2" s="58"/>
      <c r="AF2" s="110"/>
      <c r="AG2" s="110"/>
      <c r="AH2" s="110"/>
      <c r="AI2" s="58"/>
      <c r="AJ2" s="24"/>
      <c r="AK2" s="110"/>
      <c r="AL2" s="110"/>
      <c r="AM2" s="110"/>
      <c r="AN2" s="58"/>
      <c r="AO2" s="58"/>
      <c r="AP2" s="77"/>
      <c r="AQ2" s="77"/>
      <c r="AR2" s="77"/>
      <c r="AS2" s="58"/>
    </row>
    <row r="3" spans="1:45" x14ac:dyDescent="0.25">
      <c r="V3" s="77"/>
      <c r="W3" s="77"/>
      <c r="X3" s="77"/>
      <c r="Y3" s="46"/>
      <c r="Z3" s="46"/>
    </row>
    <row r="4" spans="1:45" x14ac:dyDescent="0.25">
      <c r="A4" s="159" t="s">
        <v>3</v>
      </c>
      <c r="B4" s="159"/>
      <c r="C4" s="162" t="s">
        <v>4</v>
      </c>
      <c r="D4" s="162"/>
      <c r="F4" s="159" t="s">
        <v>5</v>
      </c>
      <c r="G4" s="159"/>
      <c r="H4" s="159"/>
      <c r="I4" s="159"/>
      <c r="J4" s="159"/>
      <c r="K4" s="159"/>
      <c r="V4" s="77"/>
      <c r="W4" s="77"/>
      <c r="X4" s="77"/>
      <c r="Y4" s="46"/>
      <c r="Z4" s="46"/>
    </row>
    <row r="5" spans="1:45" x14ac:dyDescent="0.25">
      <c r="A5" s="159"/>
      <c r="B5" s="159"/>
      <c r="C5" s="162"/>
      <c r="D5" s="162"/>
      <c r="F5" s="3" t="s">
        <v>6</v>
      </c>
      <c r="G5" s="3" t="s">
        <v>7</v>
      </c>
      <c r="H5" s="168" t="s">
        <v>8</v>
      </c>
      <c r="I5" s="168"/>
      <c r="J5" s="168"/>
      <c r="K5" s="168"/>
      <c r="V5" s="77"/>
      <c r="W5" s="77"/>
      <c r="X5" s="77"/>
      <c r="Y5" s="46"/>
      <c r="Z5" s="46"/>
    </row>
    <row r="6" spans="1:45" x14ac:dyDescent="0.25">
      <c r="A6" s="159"/>
      <c r="B6" s="159"/>
      <c r="C6" s="162"/>
      <c r="D6" s="162"/>
      <c r="F6" s="28">
        <v>1</v>
      </c>
      <c r="G6" s="28" t="s">
        <v>9</v>
      </c>
      <c r="H6" s="169" t="s">
        <v>10</v>
      </c>
      <c r="I6" s="169"/>
      <c r="J6" s="169"/>
      <c r="K6" s="169"/>
      <c r="V6" s="77"/>
      <c r="W6" s="77"/>
      <c r="X6" s="77"/>
      <c r="Y6" s="46"/>
      <c r="Z6" s="46"/>
    </row>
    <row r="7" spans="1:45" ht="163.5" customHeight="1" x14ac:dyDescent="0.25">
      <c r="A7" s="159"/>
      <c r="B7" s="159"/>
      <c r="C7" s="162"/>
      <c r="D7" s="162"/>
      <c r="F7" s="28">
        <v>2</v>
      </c>
      <c r="G7" s="28" t="s">
        <v>11</v>
      </c>
      <c r="H7" s="165" t="s">
        <v>12</v>
      </c>
      <c r="I7" s="165"/>
      <c r="J7" s="165"/>
      <c r="K7" s="165"/>
      <c r="V7" s="77"/>
      <c r="W7" s="77"/>
      <c r="X7" s="77"/>
      <c r="Y7" s="46"/>
      <c r="Z7" s="46"/>
    </row>
    <row r="8" spans="1:45" ht="118.5" customHeight="1" x14ac:dyDescent="0.25">
      <c r="A8" s="159"/>
      <c r="B8" s="159"/>
      <c r="C8" s="162"/>
      <c r="D8" s="162"/>
      <c r="F8" s="28">
        <v>3</v>
      </c>
      <c r="G8" s="28" t="s">
        <v>13</v>
      </c>
      <c r="H8" s="165" t="s">
        <v>14</v>
      </c>
      <c r="I8" s="165"/>
      <c r="J8" s="165"/>
      <c r="K8" s="165"/>
      <c r="V8" s="77"/>
      <c r="W8" s="77"/>
      <c r="X8" s="77"/>
      <c r="Y8" s="46"/>
      <c r="Z8" s="46"/>
    </row>
    <row r="9" spans="1:45" s="103" customFormat="1" ht="48.75" customHeight="1" x14ac:dyDescent="0.25">
      <c r="A9" s="101"/>
      <c r="B9" s="101"/>
      <c r="C9" s="102"/>
      <c r="D9" s="102"/>
      <c r="F9" s="108">
        <v>4</v>
      </c>
      <c r="G9" s="28" t="s">
        <v>15</v>
      </c>
      <c r="H9" s="165" t="s">
        <v>16</v>
      </c>
      <c r="I9" s="165"/>
      <c r="J9" s="165"/>
      <c r="K9" s="165"/>
      <c r="V9" s="104"/>
      <c r="W9" s="104"/>
      <c r="X9" s="104"/>
      <c r="Y9" s="105"/>
      <c r="Z9" s="105"/>
      <c r="AA9" s="106"/>
      <c r="AB9" s="104"/>
      <c r="AC9" s="104"/>
      <c r="AD9" s="107"/>
      <c r="AE9" s="107"/>
      <c r="AF9" s="111"/>
      <c r="AG9" s="111"/>
      <c r="AH9" s="111"/>
      <c r="AI9" s="107"/>
      <c r="AJ9" s="102"/>
      <c r="AK9" s="111"/>
      <c r="AL9" s="111"/>
      <c r="AM9" s="111"/>
      <c r="AN9" s="107"/>
      <c r="AO9" s="107"/>
      <c r="AP9" s="104"/>
      <c r="AQ9" s="104"/>
      <c r="AR9" s="104"/>
      <c r="AS9" s="107"/>
    </row>
    <row r="10" spans="1:45" s="103" customFormat="1" ht="66.75" customHeight="1" x14ac:dyDescent="0.25">
      <c r="A10" s="101"/>
      <c r="B10" s="101"/>
      <c r="C10" s="102"/>
      <c r="D10" s="102"/>
      <c r="F10" s="28">
        <v>5</v>
      </c>
      <c r="G10" s="28" t="s">
        <v>17</v>
      </c>
      <c r="H10" s="165" t="s">
        <v>18</v>
      </c>
      <c r="I10" s="165"/>
      <c r="J10" s="165"/>
      <c r="K10" s="165"/>
      <c r="V10" s="104"/>
      <c r="W10" s="104"/>
      <c r="X10" s="104"/>
      <c r="Y10" s="105"/>
      <c r="Z10" s="105"/>
      <c r="AA10" s="106"/>
      <c r="AB10" s="104"/>
      <c r="AC10" s="104"/>
      <c r="AD10" s="107"/>
      <c r="AE10" s="107"/>
      <c r="AF10" s="111"/>
      <c r="AG10" s="111"/>
      <c r="AH10" s="111"/>
      <c r="AI10" s="107"/>
      <c r="AJ10" s="102"/>
      <c r="AK10" s="111"/>
      <c r="AL10" s="111"/>
      <c r="AM10" s="111"/>
      <c r="AN10" s="107"/>
      <c r="AO10" s="107"/>
      <c r="AP10" s="104"/>
      <c r="AQ10" s="104"/>
      <c r="AR10" s="104"/>
      <c r="AS10" s="107"/>
    </row>
    <row r="11" spans="1:45" s="103" customFormat="1" ht="66.75" customHeight="1" x14ac:dyDescent="0.25">
      <c r="A11" s="101"/>
      <c r="B11" s="101"/>
      <c r="C11" s="102"/>
      <c r="D11" s="102"/>
      <c r="F11" s="149">
        <v>6</v>
      </c>
      <c r="G11" s="149" t="s">
        <v>354</v>
      </c>
      <c r="H11" s="165" t="s">
        <v>355</v>
      </c>
      <c r="I11" s="165"/>
      <c r="J11" s="165"/>
      <c r="K11" s="165"/>
      <c r="V11" s="104"/>
      <c r="W11" s="104"/>
      <c r="X11" s="104"/>
      <c r="Y11" s="105"/>
      <c r="Z11" s="105"/>
      <c r="AA11" s="106"/>
      <c r="AB11" s="104"/>
      <c r="AC11" s="104"/>
      <c r="AD11" s="107"/>
      <c r="AE11" s="107"/>
      <c r="AF11" s="111"/>
      <c r="AG11" s="111"/>
      <c r="AH11" s="111"/>
      <c r="AI11" s="107"/>
      <c r="AJ11" s="102"/>
      <c r="AK11" s="111"/>
      <c r="AL11" s="111"/>
      <c r="AM11" s="111"/>
      <c r="AN11" s="107"/>
      <c r="AO11" s="107"/>
      <c r="AP11" s="104"/>
      <c r="AQ11" s="104"/>
      <c r="AR11" s="104"/>
      <c r="AS11" s="107"/>
    </row>
    <row r="12" spans="1:45" s="103" customFormat="1" ht="120.75" customHeight="1" x14ac:dyDescent="0.25">
      <c r="A12" s="101"/>
      <c r="B12" s="101"/>
      <c r="C12" s="102"/>
      <c r="D12" s="102"/>
      <c r="F12" s="140">
        <v>7</v>
      </c>
      <c r="G12" s="140" t="s">
        <v>358</v>
      </c>
      <c r="H12" s="165" t="s">
        <v>357</v>
      </c>
      <c r="I12" s="165"/>
      <c r="J12" s="165"/>
      <c r="K12" s="165"/>
      <c r="V12" s="104"/>
      <c r="W12" s="104"/>
      <c r="X12" s="104"/>
      <c r="Y12" s="105"/>
      <c r="Z12" s="105"/>
      <c r="AA12" s="106"/>
      <c r="AB12" s="104"/>
      <c r="AC12" s="104"/>
      <c r="AD12" s="107"/>
      <c r="AE12" s="107"/>
      <c r="AF12" s="111"/>
      <c r="AG12" s="111"/>
      <c r="AH12" s="111"/>
      <c r="AI12" s="107"/>
      <c r="AJ12" s="102"/>
      <c r="AK12" s="111"/>
      <c r="AL12" s="111"/>
      <c r="AM12" s="111"/>
      <c r="AN12" s="107"/>
      <c r="AO12" s="107"/>
      <c r="AP12" s="104"/>
      <c r="AQ12" s="104"/>
      <c r="AR12" s="104"/>
      <c r="AS12" s="107"/>
    </row>
    <row r="13" spans="1:45" x14ac:dyDescent="0.25">
      <c r="V13" s="77"/>
      <c r="W13" s="77"/>
      <c r="X13" s="77"/>
      <c r="Y13" s="46"/>
      <c r="Z13" s="46"/>
    </row>
    <row r="14" spans="1:45" x14ac:dyDescent="0.25">
      <c r="A14" s="159" t="s">
        <v>19</v>
      </c>
      <c r="B14" s="159"/>
      <c r="C14" s="159" t="s">
        <v>20</v>
      </c>
      <c r="D14" s="159" t="s">
        <v>21</v>
      </c>
      <c r="E14" s="159"/>
      <c r="F14" s="159"/>
      <c r="G14" s="159"/>
      <c r="H14" s="159"/>
      <c r="I14" s="159"/>
      <c r="J14" s="159"/>
      <c r="K14" s="159"/>
      <c r="L14" s="159"/>
      <c r="M14" s="159"/>
      <c r="N14" s="159"/>
      <c r="O14" s="159"/>
      <c r="P14" s="159"/>
      <c r="Q14" s="170" t="s">
        <v>22</v>
      </c>
      <c r="R14" s="170"/>
      <c r="S14" s="170"/>
      <c r="T14" s="170"/>
      <c r="U14" s="170"/>
      <c r="V14" s="167" t="s">
        <v>23</v>
      </c>
      <c r="W14" s="167"/>
      <c r="X14" s="167"/>
      <c r="Y14" s="167"/>
      <c r="Z14" s="167"/>
      <c r="AA14" s="171" t="s">
        <v>23</v>
      </c>
      <c r="AB14" s="171"/>
      <c r="AC14" s="171"/>
      <c r="AD14" s="171"/>
      <c r="AE14" s="171"/>
      <c r="AF14" s="172" t="s">
        <v>23</v>
      </c>
      <c r="AG14" s="172"/>
      <c r="AH14" s="172"/>
      <c r="AI14" s="172"/>
      <c r="AJ14" s="172"/>
      <c r="AK14" s="173" t="s">
        <v>23</v>
      </c>
      <c r="AL14" s="173"/>
      <c r="AM14" s="173"/>
      <c r="AN14" s="173"/>
      <c r="AO14" s="173"/>
      <c r="AP14" s="166" t="s">
        <v>24</v>
      </c>
      <c r="AQ14" s="166"/>
      <c r="AR14" s="166"/>
      <c r="AS14" s="166"/>
    </row>
    <row r="15" spans="1:45" x14ac:dyDescent="0.25">
      <c r="A15" s="159"/>
      <c r="B15" s="159"/>
      <c r="C15" s="159"/>
      <c r="D15" s="159"/>
      <c r="E15" s="159"/>
      <c r="F15" s="159"/>
      <c r="G15" s="159"/>
      <c r="H15" s="159"/>
      <c r="I15" s="159"/>
      <c r="J15" s="159"/>
      <c r="K15" s="159"/>
      <c r="L15" s="159"/>
      <c r="M15" s="159"/>
      <c r="N15" s="159"/>
      <c r="O15" s="159"/>
      <c r="P15" s="159"/>
      <c r="Q15" s="170"/>
      <c r="R15" s="170"/>
      <c r="S15" s="170"/>
      <c r="T15" s="170"/>
      <c r="U15" s="170"/>
      <c r="V15" s="167" t="s">
        <v>25</v>
      </c>
      <c r="W15" s="167"/>
      <c r="X15" s="167"/>
      <c r="Y15" s="167"/>
      <c r="Z15" s="167"/>
      <c r="AA15" s="171" t="s">
        <v>26</v>
      </c>
      <c r="AB15" s="171"/>
      <c r="AC15" s="171"/>
      <c r="AD15" s="171"/>
      <c r="AE15" s="171"/>
      <c r="AF15" s="172" t="s">
        <v>27</v>
      </c>
      <c r="AG15" s="172"/>
      <c r="AH15" s="172"/>
      <c r="AI15" s="172"/>
      <c r="AJ15" s="172"/>
      <c r="AK15" s="173" t="s">
        <v>28</v>
      </c>
      <c r="AL15" s="173"/>
      <c r="AM15" s="173"/>
      <c r="AN15" s="173"/>
      <c r="AO15" s="173"/>
      <c r="AP15" s="166" t="s">
        <v>29</v>
      </c>
      <c r="AQ15" s="166"/>
      <c r="AR15" s="166"/>
      <c r="AS15" s="166"/>
    </row>
    <row r="16" spans="1:45" ht="60" x14ac:dyDescent="0.25">
      <c r="A16" s="26" t="s">
        <v>30</v>
      </c>
      <c r="B16" s="26" t="s">
        <v>31</v>
      </c>
      <c r="C16" s="159"/>
      <c r="D16" s="26" t="s">
        <v>32</v>
      </c>
      <c r="E16" s="26" t="s">
        <v>33</v>
      </c>
      <c r="F16" s="26" t="s">
        <v>34</v>
      </c>
      <c r="G16" s="26" t="s">
        <v>35</v>
      </c>
      <c r="H16" s="26" t="s">
        <v>36</v>
      </c>
      <c r="I16" s="26" t="s">
        <v>37</v>
      </c>
      <c r="J16" s="26" t="s">
        <v>38</v>
      </c>
      <c r="K16" s="26" t="s">
        <v>39</v>
      </c>
      <c r="L16" s="26" t="s">
        <v>40</v>
      </c>
      <c r="M16" s="26" t="s">
        <v>41</v>
      </c>
      <c r="N16" s="26" t="s">
        <v>42</v>
      </c>
      <c r="O16" s="26" t="s">
        <v>43</v>
      </c>
      <c r="P16" s="26" t="s">
        <v>44</v>
      </c>
      <c r="Q16" s="27" t="s">
        <v>45</v>
      </c>
      <c r="R16" s="27" t="s">
        <v>46</v>
      </c>
      <c r="S16" s="27" t="s">
        <v>47</v>
      </c>
      <c r="T16" s="27" t="s">
        <v>48</v>
      </c>
      <c r="U16" s="27" t="s">
        <v>49</v>
      </c>
      <c r="V16" s="78" t="s">
        <v>50</v>
      </c>
      <c r="W16" s="78" t="s">
        <v>51</v>
      </c>
      <c r="X16" s="78" t="s">
        <v>52</v>
      </c>
      <c r="Y16" s="29" t="s">
        <v>53</v>
      </c>
      <c r="Z16" s="29" t="s">
        <v>54</v>
      </c>
      <c r="AA16" s="55" t="s">
        <v>50</v>
      </c>
      <c r="AB16" s="55" t="s">
        <v>51</v>
      </c>
      <c r="AC16" s="55" t="s">
        <v>52</v>
      </c>
      <c r="AD16" s="59" t="s">
        <v>53</v>
      </c>
      <c r="AE16" s="59" t="s">
        <v>54</v>
      </c>
      <c r="AF16" s="112" t="s">
        <v>50</v>
      </c>
      <c r="AG16" s="112" t="s">
        <v>51</v>
      </c>
      <c r="AH16" s="112" t="s">
        <v>52</v>
      </c>
      <c r="AI16" s="128" t="s">
        <v>53</v>
      </c>
      <c r="AJ16" s="121" t="s">
        <v>54</v>
      </c>
      <c r="AK16" s="156" t="s">
        <v>50</v>
      </c>
      <c r="AL16" s="156" t="s">
        <v>51</v>
      </c>
      <c r="AM16" s="156" t="s">
        <v>52</v>
      </c>
      <c r="AN16" s="156" t="s">
        <v>53</v>
      </c>
      <c r="AO16" s="156" t="s">
        <v>54</v>
      </c>
      <c r="AP16" s="157" t="s">
        <v>50</v>
      </c>
      <c r="AQ16" s="157" t="s">
        <v>51</v>
      </c>
      <c r="AR16" s="157" t="s">
        <v>52</v>
      </c>
      <c r="AS16" s="157" t="s">
        <v>55</v>
      </c>
    </row>
    <row r="17" spans="1:45" s="24" customFormat="1" ht="171.75" customHeight="1" x14ac:dyDescent="0.25">
      <c r="A17" s="139">
        <v>4</v>
      </c>
      <c r="B17" s="139" t="s">
        <v>56</v>
      </c>
      <c r="C17" s="139" t="s">
        <v>57</v>
      </c>
      <c r="D17" s="139" t="s">
        <v>58</v>
      </c>
      <c r="E17" s="4">
        <f t="shared" ref="E17:E34" si="0">+(5.55555555555556%*80%)/100%</f>
        <v>4.4444444444444481E-2</v>
      </c>
      <c r="F17" s="139" t="s">
        <v>59</v>
      </c>
      <c r="G17" s="139" t="s">
        <v>60</v>
      </c>
      <c r="H17" s="139" t="s">
        <v>61</v>
      </c>
      <c r="I17" s="5">
        <v>6.6000000000000003E-2</v>
      </c>
      <c r="J17" s="139" t="s">
        <v>62</v>
      </c>
      <c r="K17" s="139" t="s">
        <v>63</v>
      </c>
      <c r="L17" s="6">
        <v>0</v>
      </c>
      <c r="M17" s="6">
        <v>0.02</v>
      </c>
      <c r="N17" s="6">
        <v>0.06</v>
      </c>
      <c r="O17" s="6">
        <v>0.1</v>
      </c>
      <c r="P17" s="6">
        <v>0.1</v>
      </c>
      <c r="Q17" s="139" t="s">
        <v>64</v>
      </c>
      <c r="R17" s="139" t="s">
        <v>65</v>
      </c>
      <c r="S17" s="139" t="s">
        <v>66</v>
      </c>
      <c r="T17" s="139" t="s">
        <v>67</v>
      </c>
      <c r="U17" s="139" t="s">
        <v>68</v>
      </c>
      <c r="V17" s="32">
        <f>L17</f>
        <v>0</v>
      </c>
      <c r="W17" s="33" t="s">
        <v>69</v>
      </c>
      <c r="X17" s="33" t="s">
        <v>69</v>
      </c>
      <c r="Y17" s="48" t="s">
        <v>70</v>
      </c>
      <c r="Z17" s="48" t="s">
        <v>69</v>
      </c>
      <c r="AA17" s="44">
        <v>6.0000000000000001E-3</v>
      </c>
      <c r="AB17" s="44">
        <v>6.0000000000000001E-3</v>
      </c>
      <c r="AC17" s="70">
        <f>IF(AB17/AA17&gt;100%,100%,AB17/AA17)</f>
        <v>1</v>
      </c>
      <c r="AD17" s="64" t="s">
        <v>71</v>
      </c>
      <c r="AE17" s="62" t="s">
        <v>72</v>
      </c>
      <c r="AF17" s="32">
        <f>N17</f>
        <v>0.06</v>
      </c>
      <c r="AG17" s="32">
        <v>0.08</v>
      </c>
      <c r="AH17" s="70">
        <f>IF(AG17/AF17&gt;100%,100%,AG17/AF17)</f>
        <v>1</v>
      </c>
      <c r="AI17" s="64" t="s">
        <v>73</v>
      </c>
      <c r="AJ17" s="122" t="s">
        <v>72</v>
      </c>
      <c r="AK17" s="141">
        <v>0.1</v>
      </c>
      <c r="AL17" s="141">
        <v>0.1206</v>
      </c>
      <c r="AM17" s="70">
        <f>IF(AL17/AK17&gt;100%,100%,AL17/AK17)</f>
        <v>1</v>
      </c>
      <c r="AN17" s="64" t="s">
        <v>356</v>
      </c>
      <c r="AO17" s="129" t="s">
        <v>74</v>
      </c>
      <c r="AP17" s="32">
        <f>P17</f>
        <v>0.1</v>
      </c>
      <c r="AQ17" s="141">
        <v>0.1206</v>
      </c>
      <c r="AR17" s="70">
        <f>IF(AQ17/AP17&gt;100%,100%,AQ17/AP17)</f>
        <v>1</v>
      </c>
      <c r="AS17" s="64" t="s">
        <v>356</v>
      </c>
    </row>
    <row r="18" spans="1:45" s="24" customFormat="1" ht="105" x14ac:dyDescent="0.25">
      <c r="A18" s="139">
        <v>4</v>
      </c>
      <c r="B18" s="139" t="s">
        <v>56</v>
      </c>
      <c r="C18" s="139" t="s">
        <v>57</v>
      </c>
      <c r="D18" s="139" t="s">
        <v>75</v>
      </c>
      <c r="E18" s="4">
        <f t="shared" si="0"/>
        <v>4.4444444444444481E-2</v>
      </c>
      <c r="F18" s="139" t="s">
        <v>59</v>
      </c>
      <c r="G18" s="139" t="s">
        <v>76</v>
      </c>
      <c r="H18" s="139" t="s">
        <v>77</v>
      </c>
      <c r="I18" s="139" t="s">
        <v>78</v>
      </c>
      <c r="J18" s="139" t="s">
        <v>79</v>
      </c>
      <c r="K18" s="139" t="s">
        <v>63</v>
      </c>
      <c r="L18" s="6">
        <v>0</v>
      </c>
      <c r="M18" s="6">
        <v>0</v>
      </c>
      <c r="N18" s="6">
        <v>0</v>
      </c>
      <c r="O18" s="6">
        <v>0.15</v>
      </c>
      <c r="P18" s="6">
        <v>0.15</v>
      </c>
      <c r="Q18" s="139" t="s">
        <v>64</v>
      </c>
      <c r="R18" s="139" t="s">
        <v>80</v>
      </c>
      <c r="S18" s="139" t="s">
        <v>81</v>
      </c>
      <c r="T18" s="139" t="s">
        <v>67</v>
      </c>
      <c r="U18" s="139" t="s">
        <v>82</v>
      </c>
      <c r="V18" s="32">
        <f t="shared" ref="V18:V34" si="1">L18</f>
        <v>0</v>
      </c>
      <c r="W18" s="33" t="s">
        <v>69</v>
      </c>
      <c r="X18" s="33" t="s">
        <v>69</v>
      </c>
      <c r="Y18" s="48" t="s">
        <v>70</v>
      </c>
      <c r="Z18" s="48" t="s">
        <v>69</v>
      </c>
      <c r="AA18" s="32" t="s">
        <v>83</v>
      </c>
      <c r="AB18" s="32" t="s">
        <v>83</v>
      </c>
      <c r="AC18" s="32" t="s">
        <v>83</v>
      </c>
      <c r="AD18" s="54" t="s">
        <v>84</v>
      </c>
      <c r="AE18" s="62" t="s">
        <v>83</v>
      </c>
      <c r="AF18" s="32" t="s">
        <v>83</v>
      </c>
      <c r="AG18" s="32" t="s">
        <v>83</v>
      </c>
      <c r="AH18" s="32" t="s">
        <v>83</v>
      </c>
      <c r="AI18" s="54" t="s">
        <v>85</v>
      </c>
      <c r="AJ18" s="6" t="s">
        <v>86</v>
      </c>
      <c r="AK18" s="32">
        <f t="shared" ref="AK18:AK39" si="2">O18</f>
        <v>0.15</v>
      </c>
      <c r="AL18" s="142">
        <v>2.3742999999999999</v>
      </c>
      <c r="AM18" s="70">
        <f t="shared" ref="AM18:AM40" si="3">IF(AL18/AK18&gt;100%,100%,AL18/AK18)</f>
        <v>1</v>
      </c>
      <c r="AN18" s="129" t="s">
        <v>87</v>
      </c>
      <c r="AO18" s="129" t="s">
        <v>74</v>
      </c>
      <c r="AP18" s="32">
        <f t="shared" ref="AP18:AP40" si="4">P18</f>
        <v>0.15</v>
      </c>
      <c r="AQ18" s="142">
        <v>2.3742999999999999</v>
      </c>
      <c r="AR18" s="70">
        <f t="shared" ref="AR18:AR34" si="5">IF(AQ18/AP18&gt;100%,100%,AQ18/AP18)</f>
        <v>1</v>
      </c>
      <c r="AS18" s="158" t="s">
        <v>87</v>
      </c>
    </row>
    <row r="19" spans="1:45" s="100" customFormat="1" ht="225" x14ac:dyDescent="0.25">
      <c r="A19" s="8">
        <v>4</v>
      </c>
      <c r="B19" s="8" t="s">
        <v>56</v>
      </c>
      <c r="C19" s="8" t="s">
        <v>57</v>
      </c>
      <c r="D19" s="8" t="s">
        <v>88</v>
      </c>
      <c r="E19" s="92">
        <f t="shared" si="0"/>
        <v>4.4444444444444481E-2</v>
      </c>
      <c r="F19" s="8" t="s">
        <v>89</v>
      </c>
      <c r="G19" s="8" t="s">
        <v>90</v>
      </c>
      <c r="H19" s="8" t="s">
        <v>91</v>
      </c>
      <c r="I19" s="8" t="s">
        <v>78</v>
      </c>
      <c r="J19" s="8" t="s">
        <v>62</v>
      </c>
      <c r="K19" s="8" t="s">
        <v>63</v>
      </c>
      <c r="L19" s="93">
        <v>0.05</v>
      </c>
      <c r="M19" s="93">
        <v>0.4</v>
      </c>
      <c r="N19" s="93">
        <v>0.8</v>
      </c>
      <c r="O19" s="93">
        <v>1</v>
      </c>
      <c r="P19" s="93">
        <v>1</v>
      </c>
      <c r="Q19" s="8" t="s">
        <v>64</v>
      </c>
      <c r="R19" s="8" t="s">
        <v>92</v>
      </c>
      <c r="S19" s="8" t="s">
        <v>93</v>
      </c>
      <c r="T19" s="8" t="s">
        <v>67</v>
      </c>
      <c r="U19" s="8" t="s">
        <v>94</v>
      </c>
      <c r="V19" s="94">
        <f t="shared" si="1"/>
        <v>0.05</v>
      </c>
      <c r="W19" s="95">
        <v>0</v>
      </c>
      <c r="X19" s="95">
        <v>0</v>
      </c>
      <c r="Y19" s="96" t="s">
        <v>95</v>
      </c>
      <c r="Z19" s="96" t="s">
        <v>96</v>
      </c>
      <c r="AA19" s="94">
        <f t="shared" ref="AA19:AA40" si="6">M19</f>
        <v>0.4</v>
      </c>
      <c r="AB19" s="97">
        <v>0.1963</v>
      </c>
      <c r="AC19" s="97">
        <f t="shared" ref="AC19:AC40" si="7">IF(AB19/AA19&gt;100%,100%,AB19/AA19)</f>
        <v>0.49074999999999996</v>
      </c>
      <c r="AD19" s="98" t="s">
        <v>97</v>
      </c>
      <c r="AE19" s="99" t="s">
        <v>98</v>
      </c>
      <c r="AF19" s="113">
        <f t="shared" ref="AF19:AF40" si="8">N19</f>
        <v>0.8</v>
      </c>
      <c r="AG19" s="126">
        <v>0.26729999999999998</v>
      </c>
      <c r="AH19" s="70">
        <f t="shared" ref="AH19:AH34" si="9">IF(AG19/AF19&gt;100%,100%,AG19/AF19)</f>
        <v>0.33412499999999995</v>
      </c>
      <c r="AI19" s="129" t="s">
        <v>99</v>
      </c>
      <c r="AJ19" s="8" t="s">
        <v>98</v>
      </c>
      <c r="AK19" s="94">
        <f t="shared" si="2"/>
        <v>1</v>
      </c>
      <c r="AL19" s="143">
        <v>1</v>
      </c>
      <c r="AM19" s="70">
        <f t="shared" si="3"/>
        <v>1</v>
      </c>
      <c r="AN19" s="129" t="s">
        <v>100</v>
      </c>
      <c r="AO19" s="129" t="s">
        <v>101</v>
      </c>
      <c r="AP19" s="94">
        <f t="shared" si="4"/>
        <v>1</v>
      </c>
      <c r="AQ19" s="143">
        <v>1</v>
      </c>
      <c r="AR19" s="70">
        <f t="shared" si="5"/>
        <v>1</v>
      </c>
      <c r="AS19" s="129" t="s">
        <v>100</v>
      </c>
    </row>
    <row r="20" spans="1:45" s="24" customFormat="1" ht="135" x14ac:dyDescent="0.25">
      <c r="A20" s="139">
        <v>4</v>
      </c>
      <c r="B20" s="139" t="s">
        <v>56</v>
      </c>
      <c r="C20" s="139" t="s">
        <v>102</v>
      </c>
      <c r="D20" s="139" t="s">
        <v>103</v>
      </c>
      <c r="E20" s="4">
        <f t="shared" si="0"/>
        <v>4.4444444444444481E-2</v>
      </c>
      <c r="F20" s="139" t="s">
        <v>59</v>
      </c>
      <c r="G20" s="139" t="s">
        <v>104</v>
      </c>
      <c r="H20" s="139" t="s">
        <v>105</v>
      </c>
      <c r="I20" s="6">
        <v>0.5</v>
      </c>
      <c r="J20" s="139" t="s">
        <v>62</v>
      </c>
      <c r="K20" s="139" t="s">
        <v>63</v>
      </c>
      <c r="L20" s="6">
        <v>0.15</v>
      </c>
      <c r="M20" s="6">
        <v>0.3</v>
      </c>
      <c r="N20" s="7">
        <v>0.45</v>
      </c>
      <c r="O20" s="7">
        <v>0.6</v>
      </c>
      <c r="P20" s="7">
        <v>0.6</v>
      </c>
      <c r="Q20" s="139" t="s">
        <v>106</v>
      </c>
      <c r="R20" s="139" t="s">
        <v>107</v>
      </c>
      <c r="S20" s="139" t="s">
        <v>108</v>
      </c>
      <c r="T20" s="139" t="s">
        <v>67</v>
      </c>
      <c r="U20" s="139" t="s">
        <v>109</v>
      </c>
      <c r="V20" s="32">
        <f t="shared" si="1"/>
        <v>0.15</v>
      </c>
      <c r="W20" s="35">
        <v>0.63390000000000002</v>
      </c>
      <c r="X20" s="36">
        <v>1</v>
      </c>
      <c r="Y20" s="48" t="s">
        <v>110</v>
      </c>
      <c r="Z20" s="48" t="s">
        <v>111</v>
      </c>
      <c r="AA20" s="32">
        <f t="shared" si="6"/>
        <v>0.3</v>
      </c>
      <c r="AB20" s="70">
        <v>0.3851</v>
      </c>
      <c r="AC20" s="70">
        <f t="shared" si="7"/>
        <v>1</v>
      </c>
      <c r="AD20" s="60" t="s">
        <v>112</v>
      </c>
      <c r="AE20" s="62" t="s">
        <v>72</v>
      </c>
      <c r="AF20" s="32">
        <f t="shared" si="8"/>
        <v>0.45</v>
      </c>
      <c r="AG20" s="43">
        <v>0.53849999999999998</v>
      </c>
      <c r="AH20" s="70">
        <f t="shared" si="9"/>
        <v>1</v>
      </c>
      <c r="AI20" s="130" t="s">
        <v>113</v>
      </c>
      <c r="AJ20" s="139" t="s">
        <v>72</v>
      </c>
      <c r="AK20" s="32">
        <f t="shared" si="2"/>
        <v>0.6</v>
      </c>
      <c r="AL20" s="142">
        <v>0.75480000000000003</v>
      </c>
      <c r="AM20" s="70">
        <f t="shared" si="3"/>
        <v>1</v>
      </c>
      <c r="AN20" s="129" t="s">
        <v>114</v>
      </c>
      <c r="AO20" s="129" t="s">
        <v>72</v>
      </c>
      <c r="AP20" s="32">
        <f t="shared" si="4"/>
        <v>0.6</v>
      </c>
      <c r="AQ20" s="142">
        <v>0.75480000000000003</v>
      </c>
      <c r="AR20" s="70">
        <f t="shared" si="5"/>
        <v>1</v>
      </c>
      <c r="AS20" s="129" t="s">
        <v>114</v>
      </c>
    </row>
    <row r="21" spans="1:45" s="24" customFormat="1" ht="165" x14ac:dyDescent="0.25">
      <c r="A21" s="139">
        <v>4</v>
      </c>
      <c r="B21" s="139" t="s">
        <v>56</v>
      </c>
      <c r="C21" s="139" t="s">
        <v>102</v>
      </c>
      <c r="D21" s="139" t="s">
        <v>115</v>
      </c>
      <c r="E21" s="4">
        <f t="shared" si="0"/>
        <v>4.4444444444444481E-2</v>
      </c>
      <c r="F21" s="139" t="s">
        <v>59</v>
      </c>
      <c r="G21" s="139" t="s">
        <v>116</v>
      </c>
      <c r="H21" s="139" t="s">
        <v>117</v>
      </c>
      <c r="I21" s="6">
        <v>0.6</v>
      </c>
      <c r="J21" s="139" t="s">
        <v>62</v>
      </c>
      <c r="K21" s="139" t="s">
        <v>63</v>
      </c>
      <c r="L21" s="6">
        <v>0.15</v>
      </c>
      <c r="M21" s="6">
        <v>0.3</v>
      </c>
      <c r="N21" s="7">
        <v>0.45</v>
      </c>
      <c r="O21" s="7">
        <v>0.6</v>
      </c>
      <c r="P21" s="7">
        <v>0.6</v>
      </c>
      <c r="Q21" s="139" t="s">
        <v>106</v>
      </c>
      <c r="R21" s="139" t="s">
        <v>107</v>
      </c>
      <c r="S21" s="139" t="s">
        <v>108</v>
      </c>
      <c r="T21" s="139" t="s">
        <v>67</v>
      </c>
      <c r="U21" s="139" t="s">
        <v>109</v>
      </c>
      <c r="V21" s="32">
        <f t="shared" si="1"/>
        <v>0.15</v>
      </c>
      <c r="W21" s="35">
        <v>7.2999999999999995E-2</v>
      </c>
      <c r="X21" s="36">
        <f>W21/V21</f>
        <v>0.48666666666666664</v>
      </c>
      <c r="Y21" s="48" t="s">
        <v>118</v>
      </c>
      <c r="Z21" s="48" t="s">
        <v>119</v>
      </c>
      <c r="AA21" s="32">
        <f t="shared" si="6"/>
        <v>0.3</v>
      </c>
      <c r="AB21" s="68">
        <v>0.3785</v>
      </c>
      <c r="AC21" s="70">
        <f t="shared" si="7"/>
        <v>1</v>
      </c>
      <c r="AD21" s="60" t="s">
        <v>120</v>
      </c>
      <c r="AE21" s="62" t="s">
        <v>72</v>
      </c>
      <c r="AF21" s="32">
        <f t="shared" si="8"/>
        <v>0.45</v>
      </c>
      <c r="AG21" s="43">
        <v>0.49869999999999998</v>
      </c>
      <c r="AH21" s="70">
        <f t="shared" si="9"/>
        <v>1</v>
      </c>
      <c r="AI21" s="54" t="s">
        <v>121</v>
      </c>
      <c r="AJ21" s="139" t="s">
        <v>72</v>
      </c>
      <c r="AK21" s="32">
        <f t="shared" si="2"/>
        <v>0.6</v>
      </c>
      <c r="AL21" s="142">
        <v>0.71040000000000003</v>
      </c>
      <c r="AM21" s="70">
        <f t="shared" si="3"/>
        <v>1</v>
      </c>
      <c r="AN21" s="54" t="s">
        <v>122</v>
      </c>
      <c r="AO21" s="54" t="s">
        <v>72</v>
      </c>
      <c r="AP21" s="32">
        <f t="shared" si="4"/>
        <v>0.6</v>
      </c>
      <c r="AQ21" s="142">
        <v>0.71040000000000003</v>
      </c>
      <c r="AR21" s="70">
        <f t="shared" si="5"/>
        <v>1</v>
      </c>
      <c r="AS21" s="54" t="s">
        <v>122</v>
      </c>
    </row>
    <row r="22" spans="1:45" s="24" customFormat="1" ht="82.5" customHeight="1" x14ac:dyDescent="0.25">
      <c r="A22" s="139">
        <v>4</v>
      </c>
      <c r="B22" s="139" t="s">
        <v>56</v>
      </c>
      <c r="C22" s="139" t="s">
        <v>102</v>
      </c>
      <c r="D22" s="139" t="s">
        <v>123</v>
      </c>
      <c r="E22" s="4">
        <f t="shared" si="0"/>
        <v>4.4444444444444481E-2</v>
      </c>
      <c r="F22" s="139" t="s">
        <v>89</v>
      </c>
      <c r="G22" s="139" t="s">
        <v>124</v>
      </c>
      <c r="H22" s="139" t="s">
        <v>125</v>
      </c>
      <c r="I22" s="139"/>
      <c r="J22" s="139" t="s">
        <v>62</v>
      </c>
      <c r="K22" s="139" t="s">
        <v>63</v>
      </c>
      <c r="L22" s="6">
        <v>0.1</v>
      </c>
      <c r="M22" s="6">
        <v>0.25</v>
      </c>
      <c r="N22" s="6">
        <v>0.65</v>
      </c>
      <c r="O22" s="6">
        <v>0.95</v>
      </c>
      <c r="P22" s="6">
        <v>0.95</v>
      </c>
      <c r="Q22" s="139" t="s">
        <v>106</v>
      </c>
      <c r="R22" s="139" t="s">
        <v>107</v>
      </c>
      <c r="S22" s="139" t="s">
        <v>108</v>
      </c>
      <c r="T22" s="139" t="s">
        <v>67</v>
      </c>
      <c r="U22" s="139" t="s">
        <v>126</v>
      </c>
      <c r="V22" s="32">
        <f t="shared" si="1"/>
        <v>0.1</v>
      </c>
      <c r="W22" s="34">
        <v>0.24</v>
      </c>
      <c r="X22" s="36">
        <v>1</v>
      </c>
      <c r="Y22" s="48" t="s">
        <v>127</v>
      </c>
      <c r="Z22" s="48" t="s">
        <v>128</v>
      </c>
      <c r="AA22" s="32">
        <f t="shared" si="6"/>
        <v>0.25</v>
      </c>
      <c r="AB22" s="68">
        <v>0.41410000000000002</v>
      </c>
      <c r="AC22" s="70">
        <f t="shared" si="7"/>
        <v>1</v>
      </c>
      <c r="AD22" s="60" t="s">
        <v>129</v>
      </c>
      <c r="AE22" s="62" t="s">
        <v>72</v>
      </c>
      <c r="AF22" s="32">
        <f t="shared" si="8"/>
        <v>0.65</v>
      </c>
      <c r="AG22" s="43">
        <v>0.51670000000000005</v>
      </c>
      <c r="AH22" s="70">
        <f t="shared" si="9"/>
        <v>0.79492307692307695</v>
      </c>
      <c r="AI22" s="54" t="s">
        <v>130</v>
      </c>
      <c r="AJ22" s="139" t="s">
        <v>131</v>
      </c>
      <c r="AK22" s="32">
        <f t="shared" si="2"/>
        <v>0.95</v>
      </c>
      <c r="AL22" s="142">
        <v>0.99119999999999997</v>
      </c>
      <c r="AM22" s="70">
        <f t="shared" si="3"/>
        <v>1</v>
      </c>
      <c r="AN22" s="54" t="s">
        <v>327</v>
      </c>
      <c r="AO22" s="54" t="s">
        <v>72</v>
      </c>
      <c r="AP22" s="32">
        <f t="shared" si="4"/>
        <v>0.95</v>
      </c>
      <c r="AQ22" s="142">
        <v>0.99119999999999997</v>
      </c>
      <c r="AR22" s="70">
        <f t="shared" si="5"/>
        <v>1</v>
      </c>
      <c r="AS22" s="54" t="s">
        <v>328</v>
      </c>
    </row>
    <row r="23" spans="1:45" s="24" customFormat="1" ht="157.5" customHeight="1" x14ac:dyDescent="0.25">
      <c r="A23" s="139">
        <v>4</v>
      </c>
      <c r="B23" s="139" t="s">
        <v>56</v>
      </c>
      <c r="C23" s="139" t="s">
        <v>102</v>
      </c>
      <c r="D23" s="139" t="s">
        <v>132</v>
      </c>
      <c r="E23" s="4">
        <f t="shared" si="0"/>
        <v>4.4444444444444481E-2</v>
      </c>
      <c r="F23" s="139" t="s">
        <v>59</v>
      </c>
      <c r="G23" s="139" t="s">
        <v>133</v>
      </c>
      <c r="H23" s="139" t="s">
        <v>134</v>
      </c>
      <c r="I23" s="139"/>
      <c r="J23" s="139" t="s">
        <v>62</v>
      </c>
      <c r="K23" s="139" t="s">
        <v>63</v>
      </c>
      <c r="L23" s="6">
        <v>0.02</v>
      </c>
      <c r="M23" s="6">
        <v>0.1</v>
      </c>
      <c r="N23" s="6">
        <v>0.2</v>
      </c>
      <c r="O23" s="6">
        <v>0.4</v>
      </c>
      <c r="P23" s="6">
        <v>0.4</v>
      </c>
      <c r="Q23" s="139" t="s">
        <v>106</v>
      </c>
      <c r="R23" s="139" t="s">
        <v>107</v>
      </c>
      <c r="S23" s="139" t="s">
        <v>108</v>
      </c>
      <c r="T23" s="139" t="s">
        <v>67</v>
      </c>
      <c r="U23" s="139" t="s">
        <v>126</v>
      </c>
      <c r="V23" s="32">
        <f t="shared" si="1"/>
        <v>0.02</v>
      </c>
      <c r="W23" s="34">
        <v>0.11</v>
      </c>
      <c r="X23" s="36">
        <v>1</v>
      </c>
      <c r="Y23" s="48" t="s">
        <v>135</v>
      </c>
      <c r="Z23" s="48" t="s">
        <v>136</v>
      </c>
      <c r="AA23" s="32">
        <f t="shared" si="6"/>
        <v>0.1</v>
      </c>
      <c r="AB23" s="69">
        <v>0.1633</v>
      </c>
      <c r="AC23" s="70">
        <f t="shared" si="7"/>
        <v>1</v>
      </c>
      <c r="AD23" s="61" t="s">
        <v>137</v>
      </c>
      <c r="AE23" s="62" t="s">
        <v>138</v>
      </c>
      <c r="AF23" s="32">
        <f t="shared" si="8"/>
        <v>0.2</v>
      </c>
      <c r="AG23" s="43">
        <v>0.35599999999999998</v>
      </c>
      <c r="AH23" s="70">
        <f t="shared" si="9"/>
        <v>1</v>
      </c>
      <c r="AI23" s="54" t="s">
        <v>139</v>
      </c>
      <c r="AJ23" s="139" t="s">
        <v>131</v>
      </c>
      <c r="AK23" s="32">
        <f t="shared" si="2"/>
        <v>0.4</v>
      </c>
      <c r="AL23" s="142">
        <v>0.56220000000000003</v>
      </c>
      <c r="AM23" s="70">
        <f t="shared" si="3"/>
        <v>1</v>
      </c>
      <c r="AN23" s="54" t="s">
        <v>329</v>
      </c>
      <c r="AO23" s="54" t="s">
        <v>72</v>
      </c>
      <c r="AP23" s="32">
        <f t="shared" si="4"/>
        <v>0.4</v>
      </c>
      <c r="AQ23" s="142">
        <v>0.56220000000000003</v>
      </c>
      <c r="AR23" s="70">
        <f t="shared" si="5"/>
        <v>1</v>
      </c>
      <c r="AS23" s="54" t="s">
        <v>329</v>
      </c>
    </row>
    <row r="24" spans="1:45" s="24" customFormat="1" ht="94.5" customHeight="1" x14ac:dyDescent="0.25">
      <c r="A24" s="139">
        <v>4</v>
      </c>
      <c r="B24" s="139" t="s">
        <v>56</v>
      </c>
      <c r="C24" s="139" t="s">
        <v>102</v>
      </c>
      <c r="D24" s="139" t="s">
        <v>140</v>
      </c>
      <c r="E24" s="4">
        <f t="shared" si="0"/>
        <v>4.4444444444444481E-2</v>
      </c>
      <c r="F24" s="139" t="s">
        <v>89</v>
      </c>
      <c r="G24" s="139" t="s">
        <v>141</v>
      </c>
      <c r="H24" s="139" t="s">
        <v>142</v>
      </c>
      <c r="I24" s="139"/>
      <c r="J24" s="139" t="s">
        <v>79</v>
      </c>
      <c r="K24" s="139" t="s">
        <v>63</v>
      </c>
      <c r="L24" s="6">
        <v>0.95</v>
      </c>
      <c r="M24" s="6">
        <v>0.95</v>
      </c>
      <c r="N24" s="6">
        <v>0.95</v>
      </c>
      <c r="O24" s="6">
        <v>0.95</v>
      </c>
      <c r="P24" s="6">
        <v>0.95</v>
      </c>
      <c r="Q24" s="139" t="s">
        <v>106</v>
      </c>
      <c r="R24" s="139" t="s">
        <v>107</v>
      </c>
      <c r="S24" s="139" t="s">
        <v>143</v>
      </c>
      <c r="T24" s="139" t="s">
        <v>67</v>
      </c>
      <c r="U24" s="8" t="s">
        <v>144</v>
      </c>
      <c r="V24" s="32">
        <f t="shared" si="1"/>
        <v>0.95</v>
      </c>
      <c r="W24" s="37">
        <v>0.95599999999999996</v>
      </c>
      <c r="X24" s="36">
        <v>1</v>
      </c>
      <c r="Y24" s="48" t="s">
        <v>145</v>
      </c>
      <c r="Z24" s="48" t="s">
        <v>146</v>
      </c>
      <c r="AA24" s="32">
        <f t="shared" si="6"/>
        <v>0.95</v>
      </c>
      <c r="AB24" s="69">
        <v>0.97509999999999997</v>
      </c>
      <c r="AC24" s="70">
        <f t="shared" si="7"/>
        <v>1</v>
      </c>
      <c r="AD24" s="61" t="s">
        <v>147</v>
      </c>
      <c r="AE24" s="62" t="s">
        <v>148</v>
      </c>
      <c r="AF24" s="32">
        <f t="shared" si="8"/>
        <v>0.95</v>
      </c>
      <c r="AG24" s="43">
        <v>0.94920000000000004</v>
      </c>
      <c r="AH24" s="70">
        <f t="shared" si="9"/>
        <v>0.99915789473684224</v>
      </c>
      <c r="AI24" s="54" t="s">
        <v>149</v>
      </c>
      <c r="AJ24" s="139" t="s">
        <v>72</v>
      </c>
      <c r="AK24" s="150">
        <f t="shared" si="2"/>
        <v>0.95</v>
      </c>
      <c r="AL24" s="151">
        <v>0.90069999999999995</v>
      </c>
      <c r="AM24" s="152">
        <f t="shared" si="3"/>
        <v>0.94810526315789467</v>
      </c>
      <c r="AN24" s="153" t="s">
        <v>351</v>
      </c>
      <c r="AO24" s="153" t="s">
        <v>150</v>
      </c>
      <c r="AP24" s="150">
        <f t="shared" si="4"/>
        <v>0.95</v>
      </c>
      <c r="AQ24" s="154">
        <f>(W24+AB24+AG24+AL24)/4</f>
        <v>0.94525000000000003</v>
      </c>
      <c r="AR24" s="152">
        <f t="shared" si="5"/>
        <v>0.99500000000000011</v>
      </c>
      <c r="AS24" s="153" t="s">
        <v>351</v>
      </c>
    </row>
    <row r="25" spans="1:45" s="24" customFormat="1" ht="94.5" customHeight="1" x14ac:dyDescent="0.25">
      <c r="A25" s="139">
        <v>4</v>
      </c>
      <c r="B25" s="139" t="s">
        <v>56</v>
      </c>
      <c r="C25" s="139" t="s">
        <v>102</v>
      </c>
      <c r="D25" s="139" t="s">
        <v>151</v>
      </c>
      <c r="E25" s="4">
        <f t="shared" si="0"/>
        <v>4.4444444444444481E-2</v>
      </c>
      <c r="F25" s="139" t="s">
        <v>59</v>
      </c>
      <c r="G25" s="139" t="s">
        <v>152</v>
      </c>
      <c r="H25" s="139" t="s">
        <v>153</v>
      </c>
      <c r="I25" s="139"/>
      <c r="J25" s="139" t="s">
        <v>79</v>
      </c>
      <c r="K25" s="139" t="s">
        <v>63</v>
      </c>
      <c r="L25" s="6">
        <v>1</v>
      </c>
      <c r="M25" s="6">
        <v>1</v>
      </c>
      <c r="N25" s="6">
        <v>1</v>
      </c>
      <c r="O25" s="6">
        <v>1</v>
      </c>
      <c r="P25" s="6">
        <v>1</v>
      </c>
      <c r="Q25" s="139" t="s">
        <v>106</v>
      </c>
      <c r="R25" s="8" t="s">
        <v>107</v>
      </c>
      <c r="S25" s="8" t="s">
        <v>154</v>
      </c>
      <c r="T25" s="8" t="s">
        <v>67</v>
      </c>
      <c r="U25" s="8" t="s">
        <v>155</v>
      </c>
      <c r="V25" s="32">
        <f t="shared" si="1"/>
        <v>1</v>
      </c>
      <c r="W25" s="34">
        <v>0.92</v>
      </c>
      <c r="X25" s="38">
        <v>0.92</v>
      </c>
      <c r="Y25" s="48" t="s">
        <v>156</v>
      </c>
      <c r="Z25" s="48" t="s">
        <v>157</v>
      </c>
      <c r="AA25" s="32">
        <f t="shared" si="6"/>
        <v>1</v>
      </c>
      <c r="AB25" s="70">
        <v>1.0548999999999999</v>
      </c>
      <c r="AC25" s="70">
        <f t="shared" si="7"/>
        <v>1</v>
      </c>
      <c r="AD25" s="62" t="s">
        <v>158</v>
      </c>
      <c r="AE25" s="62" t="s">
        <v>159</v>
      </c>
      <c r="AF25" s="32">
        <f t="shared" si="8"/>
        <v>1</v>
      </c>
      <c r="AG25" s="43">
        <v>0.97319999999999995</v>
      </c>
      <c r="AH25" s="70">
        <f t="shared" si="9"/>
        <v>0.97319999999999995</v>
      </c>
      <c r="AI25" s="54" t="s">
        <v>160</v>
      </c>
      <c r="AJ25" s="139" t="s">
        <v>72</v>
      </c>
      <c r="AK25" s="150">
        <f t="shared" si="2"/>
        <v>1</v>
      </c>
      <c r="AL25" s="151">
        <v>0.95079999999999998</v>
      </c>
      <c r="AM25" s="152">
        <f t="shared" si="3"/>
        <v>0.95079999999999998</v>
      </c>
      <c r="AN25" s="153" t="s">
        <v>352</v>
      </c>
      <c r="AO25" s="153" t="s">
        <v>150</v>
      </c>
      <c r="AP25" s="150">
        <f t="shared" si="4"/>
        <v>1</v>
      </c>
      <c r="AQ25" s="154">
        <f t="shared" ref="AQ25:AQ26" si="10">(W25+AB25+AG25+AL25)/4</f>
        <v>0.97472499999999995</v>
      </c>
      <c r="AR25" s="152">
        <f t="shared" si="5"/>
        <v>0.97472499999999995</v>
      </c>
      <c r="AS25" s="153" t="s">
        <v>353</v>
      </c>
    </row>
    <row r="26" spans="1:45" s="24" customFormat="1" ht="94.5" customHeight="1" x14ac:dyDescent="0.25">
      <c r="A26" s="139">
        <v>4</v>
      </c>
      <c r="B26" s="139" t="s">
        <v>56</v>
      </c>
      <c r="C26" s="139" t="s">
        <v>102</v>
      </c>
      <c r="D26" s="139" t="s">
        <v>161</v>
      </c>
      <c r="E26" s="4">
        <f t="shared" si="0"/>
        <v>4.4444444444444481E-2</v>
      </c>
      <c r="F26" s="139" t="s">
        <v>59</v>
      </c>
      <c r="G26" s="139" t="s">
        <v>162</v>
      </c>
      <c r="H26" s="139" t="s">
        <v>163</v>
      </c>
      <c r="I26" s="139"/>
      <c r="J26" s="139" t="s">
        <v>79</v>
      </c>
      <c r="K26" s="139" t="s">
        <v>63</v>
      </c>
      <c r="L26" s="6">
        <v>0.95</v>
      </c>
      <c r="M26" s="6">
        <v>0.95</v>
      </c>
      <c r="N26" s="6">
        <v>0.95</v>
      </c>
      <c r="O26" s="6">
        <v>0.95</v>
      </c>
      <c r="P26" s="6">
        <v>0.95</v>
      </c>
      <c r="Q26" s="139" t="s">
        <v>106</v>
      </c>
      <c r="R26" s="139" t="s">
        <v>164</v>
      </c>
      <c r="S26" s="8" t="s">
        <v>154</v>
      </c>
      <c r="T26" s="8" t="s">
        <v>67</v>
      </c>
      <c r="U26" s="8" t="s">
        <v>155</v>
      </c>
      <c r="V26" s="32">
        <f t="shared" si="1"/>
        <v>0.95</v>
      </c>
      <c r="W26" s="37">
        <v>0.88239999999999996</v>
      </c>
      <c r="X26" s="35">
        <f>W26/V26</f>
        <v>0.92884210526315791</v>
      </c>
      <c r="Y26" s="48" t="s">
        <v>165</v>
      </c>
      <c r="Z26" s="48" t="s">
        <v>166</v>
      </c>
      <c r="AA26" s="32">
        <f t="shared" si="6"/>
        <v>0.95</v>
      </c>
      <c r="AB26" s="70">
        <v>1</v>
      </c>
      <c r="AC26" s="70">
        <f t="shared" si="7"/>
        <v>1</v>
      </c>
      <c r="AD26" s="64" t="s">
        <v>167</v>
      </c>
      <c r="AE26" s="64" t="s">
        <v>168</v>
      </c>
      <c r="AF26" s="32">
        <f t="shared" si="8"/>
        <v>0.95</v>
      </c>
      <c r="AG26" s="32">
        <v>0.95</v>
      </c>
      <c r="AH26" s="70">
        <f t="shared" si="9"/>
        <v>1</v>
      </c>
      <c r="AI26" s="54" t="s">
        <v>169</v>
      </c>
      <c r="AJ26" s="139" t="s">
        <v>170</v>
      </c>
      <c r="AK26" s="150">
        <f t="shared" si="2"/>
        <v>0.95</v>
      </c>
      <c r="AL26" s="155">
        <v>0.95</v>
      </c>
      <c r="AM26" s="152">
        <f t="shared" si="3"/>
        <v>1</v>
      </c>
      <c r="AN26" s="153" t="s">
        <v>169</v>
      </c>
      <c r="AO26" s="153" t="s">
        <v>170</v>
      </c>
      <c r="AP26" s="150">
        <f t="shared" si="4"/>
        <v>0.95</v>
      </c>
      <c r="AQ26" s="154">
        <f t="shared" si="10"/>
        <v>0.9456</v>
      </c>
      <c r="AR26" s="152">
        <f t="shared" si="5"/>
        <v>0.99536842105263157</v>
      </c>
      <c r="AS26" s="153" t="s">
        <v>169</v>
      </c>
    </row>
    <row r="27" spans="1:45" s="24" customFormat="1" ht="173.25" customHeight="1" x14ac:dyDescent="0.25">
      <c r="A27" s="139">
        <v>4</v>
      </c>
      <c r="B27" s="139" t="s">
        <v>56</v>
      </c>
      <c r="C27" s="139" t="s">
        <v>171</v>
      </c>
      <c r="D27" s="139" t="s">
        <v>172</v>
      </c>
      <c r="E27" s="4">
        <f t="shared" si="0"/>
        <v>4.4444444444444481E-2</v>
      </c>
      <c r="F27" s="139" t="s">
        <v>89</v>
      </c>
      <c r="G27" s="139" t="s">
        <v>173</v>
      </c>
      <c r="H27" s="139" t="s">
        <v>174</v>
      </c>
      <c r="I27" s="139"/>
      <c r="J27" s="139" t="s">
        <v>175</v>
      </c>
      <c r="K27" s="139" t="s">
        <v>176</v>
      </c>
      <c r="L27" s="9">
        <v>3360</v>
      </c>
      <c r="M27" s="9">
        <v>3360</v>
      </c>
      <c r="N27" s="9">
        <v>3360</v>
      </c>
      <c r="O27" s="9">
        <v>3360</v>
      </c>
      <c r="P27" s="10">
        <f>SUM(L27:O27)</f>
        <v>13440</v>
      </c>
      <c r="Q27" s="139" t="s">
        <v>106</v>
      </c>
      <c r="R27" s="139" t="s">
        <v>177</v>
      </c>
      <c r="S27" s="139" t="s">
        <v>178</v>
      </c>
      <c r="T27" s="139" t="s">
        <v>67</v>
      </c>
      <c r="U27" s="139" t="s">
        <v>178</v>
      </c>
      <c r="V27" s="39">
        <f t="shared" si="1"/>
        <v>3360</v>
      </c>
      <c r="W27" s="33">
        <v>7036</v>
      </c>
      <c r="X27" s="34">
        <v>1</v>
      </c>
      <c r="Y27" s="48" t="s">
        <v>179</v>
      </c>
      <c r="Z27" s="48" t="s">
        <v>180</v>
      </c>
      <c r="AA27" s="39">
        <f t="shared" si="6"/>
        <v>3360</v>
      </c>
      <c r="AB27" s="39">
        <v>15400</v>
      </c>
      <c r="AC27" s="70">
        <f t="shared" si="7"/>
        <v>1</v>
      </c>
      <c r="AD27" s="63" t="s">
        <v>181</v>
      </c>
      <c r="AE27" s="64" t="s">
        <v>182</v>
      </c>
      <c r="AF27" s="39">
        <f t="shared" si="8"/>
        <v>3360</v>
      </c>
      <c r="AG27" s="45">
        <v>21626</v>
      </c>
      <c r="AH27" s="70">
        <f t="shared" si="9"/>
        <v>1</v>
      </c>
      <c r="AI27" s="54" t="s">
        <v>183</v>
      </c>
      <c r="AJ27" s="139" t="s">
        <v>184</v>
      </c>
      <c r="AK27" s="39">
        <f t="shared" si="2"/>
        <v>3360</v>
      </c>
      <c r="AL27" s="144">
        <v>16128</v>
      </c>
      <c r="AM27" s="70">
        <f t="shared" si="3"/>
        <v>1</v>
      </c>
      <c r="AN27" s="54" t="s">
        <v>330</v>
      </c>
      <c r="AO27" s="54" t="s">
        <v>332</v>
      </c>
      <c r="AP27" s="39">
        <f t="shared" si="4"/>
        <v>13440</v>
      </c>
      <c r="AQ27" s="39">
        <f>W27+AB27+AG27+AL27</f>
        <v>60190</v>
      </c>
      <c r="AR27" s="70">
        <f t="shared" si="5"/>
        <v>1</v>
      </c>
      <c r="AS27" s="54" t="s">
        <v>331</v>
      </c>
    </row>
    <row r="28" spans="1:45" s="24" customFormat="1" ht="87.75" customHeight="1" x14ac:dyDescent="0.25">
      <c r="A28" s="139">
        <v>4</v>
      </c>
      <c r="B28" s="139" t="s">
        <v>56</v>
      </c>
      <c r="C28" s="139" t="s">
        <v>171</v>
      </c>
      <c r="D28" s="139" t="s">
        <v>185</v>
      </c>
      <c r="E28" s="4">
        <f t="shared" si="0"/>
        <v>4.4444444444444481E-2</v>
      </c>
      <c r="F28" s="139" t="s">
        <v>59</v>
      </c>
      <c r="G28" s="139" t="s">
        <v>186</v>
      </c>
      <c r="H28" s="139" t="s">
        <v>187</v>
      </c>
      <c r="I28" s="139"/>
      <c r="J28" s="139" t="s">
        <v>175</v>
      </c>
      <c r="K28" s="139" t="s">
        <v>188</v>
      </c>
      <c r="L28" s="9">
        <v>1680</v>
      </c>
      <c r="M28" s="9">
        <v>1680</v>
      </c>
      <c r="N28" s="9">
        <v>1680</v>
      </c>
      <c r="O28" s="9">
        <v>1680</v>
      </c>
      <c r="P28" s="10">
        <f>SUM(L28:O28)</f>
        <v>6720</v>
      </c>
      <c r="Q28" s="139" t="s">
        <v>106</v>
      </c>
      <c r="R28" s="139" t="s">
        <v>188</v>
      </c>
      <c r="S28" s="139" t="s">
        <v>178</v>
      </c>
      <c r="T28" s="139" t="s">
        <v>67</v>
      </c>
      <c r="U28" s="139" t="s">
        <v>178</v>
      </c>
      <c r="V28" s="39">
        <f t="shared" si="1"/>
        <v>1680</v>
      </c>
      <c r="W28" s="33">
        <v>2119</v>
      </c>
      <c r="X28" s="34">
        <v>1</v>
      </c>
      <c r="Y28" s="48" t="s">
        <v>189</v>
      </c>
      <c r="Z28" s="48" t="s">
        <v>180</v>
      </c>
      <c r="AA28" s="39">
        <f t="shared" si="6"/>
        <v>1680</v>
      </c>
      <c r="AB28" s="57">
        <v>2895</v>
      </c>
      <c r="AC28" s="70">
        <f t="shared" si="7"/>
        <v>1</v>
      </c>
      <c r="AD28" s="64" t="s">
        <v>190</v>
      </c>
      <c r="AE28" s="64" t="s">
        <v>191</v>
      </c>
      <c r="AF28" s="39">
        <f t="shared" si="8"/>
        <v>1680</v>
      </c>
      <c r="AG28" s="114">
        <v>2304</v>
      </c>
      <c r="AH28" s="70">
        <f t="shared" si="9"/>
        <v>1</v>
      </c>
      <c r="AI28" s="130" t="s">
        <v>192</v>
      </c>
      <c r="AJ28" s="123" t="s">
        <v>193</v>
      </c>
      <c r="AK28" s="39">
        <f t="shared" si="2"/>
        <v>1680</v>
      </c>
      <c r="AL28" s="144">
        <v>2139</v>
      </c>
      <c r="AM28" s="70">
        <f t="shared" si="3"/>
        <v>1</v>
      </c>
      <c r="AN28" s="54" t="s">
        <v>194</v>
      </c>
      <c r="AO28" s="54" t="s">
        <v>332</v>
      </c>
      <c r="AP28" s="39">
        <f t="shared" si="4"/>
        <v>6720</v>
      </c>
      <c r="AQ28" s="39">
        <f t="shared" ref="AQ28:AQ34" si="11">W28+AB28+AG28+AL28</f>
        <v>9457</v>
      </c>
      <c r="AR28" s="70">
        <f t="shared" si="5"/>
        <v>1</v>
      </c>
      <c r="AS28" s="48" t="s">
        <v>333</v>
      </c>
    </row>
    <row r="29" spans="1:45" s="24" customFormat="1" ht="135" x14ac:dyDescent="0.25">
      <c r="A29" s="139">
        <v>4</v>
      </c>
      <c r="B29" s="139" t="s">
        <v>56</v>
      </c>
      <c r="C29" s="139" t="s">
        <v>171</v>
      </c>
      <c r="D29" s="139" t="s">
        <v>195</v>
      </c>
      <c r="E29" s="4">
        <f t="shared" si="0"/>
        <v>4.4444444444444481E-2</v>
      </c>
      <c r="F29" s="139" t="s">
        <v>59</v>
      </c>
      <c r="G29" s="139" t="s">
        <v>196</v>
      </c>
      <c r="H29" s="139" t="s">
        <v>197</v>
      </c>
      <c r="I29" s="139"/>
      <c r="J29" s="139" t="s">
        <v>175</v>
      </c>
      <c r="K29" s="139" t="s">
        <v>198</v>
      </c>
      <c r="L29" s="11">
        <v>118</v>
      </c>
      <c r="M29" s="11">
        <v>180</v>
      </c>
      <c r="N29" s="11">
        <v>180</v>
      </c>
      <c r="O29" s="11">
        <v>122</v>
      </c>
      <c r="P29" s="10">
        <f t="shared" ref="P29:P34" si="12">SUM(L29:O29)</f>
        <v>600</v>
      </c>
      <c r="Q29" s="139" t="s">
        <v>106</v>
      </c>
      <c r="R29" s="139" t="s">
        <v>199</v>
      </c>
      <c r="S29" s="139" t="s">
        <v>200</v>
      </c>
      <c r="T29" s="139" t="s">
        <v>67</v>
      </c>
      <c r="U29" s="139" t="s">
        <v>200</v>
      </c>
      <c r="V29" s="39">
        <f t="shared" si="1"/>
        <v>118</v>
      </c>
      <c r="W29" s="33">
        <v>29</v>
      </c>
      <c r="X29" s="36">
        <f>W29/V29</f>
        <v>0.24576271186440679</v>
      </c>
      <c r="Y29" s="48" t="s">
        <v>201</v>
      </c>
      <c r="Z29" s="53" t="s">
        <v>202</v>
      </c>
      <c r="AA29" s="39">
        <f t="shared" si="6"/>
        <v>180</v>
      </c>
      <c r="AB29" s="56">
        <v>255</v>
      </c>
      <c r="AC29" s="70">
        <f t="shared" si="7"/>
        <v>1</v>
      </c>
      <c r="AD29" s="64" t="s">
        <v>203</v>
      </c>
      <c r="AE29" s="64" t="s">
        <v>204</v>
      </c>
      <c r="AF29" s="39">
        <f t="shared" si="8"/>
        <v>180</v>
      </c>
      <c r="AG29" s="45">
        <v>341</v>
      </c>
      <c r="AH29" s="70">
        <f t="shared" si="9"/>
        <v>1</v>
      </c>
      <c r="AI29" s="54" t="s">
        <v>205</v>
      </c>
      <c r="AJ29" s="139" t="s">
        <v>184</v>
      </c>
      <c r="AK29" s="131">
        <f t="shared" si="2"/>
        <v>122</v>
      </c>
      <c r="AL29" s="144">
        <v>225</v>
      </c>
      <c r="AM29" s="70">
        <f t="shared" si="3"/>
        <v>1</v>
      </c>
      <c r="AN29" s="54" t="s">
        <v>334</v>
      </c>
      <c r="AO29" s="54" t="s">
        <v>332</v>
      </c>
      <c r="AP29" s="39">
        <f t="shared" si="4"/>
        <v>600</v>
      </c>
      <c r="AQ29" s="39">
        <f t="shared" si="11"/>
        <v>850</v>
      </c>
      <c r="AR29" s="70">
        <f t="shared" si="5"/>
        <v>1</v>
      </c>
      <c r="AS29" s="48" t="s">
        <v>335</v>
      </c>
    </row>
    <row r="30" spans="1:45" s="24" customFormat="1" ht="150" x14ac:dyDescent="0.25">
      <c r="A30" s="139">
        <v>4</v>
      </c>
      <c r="B30" s="139" t="s">
        <v>56</v>
      </c>
      <c r="C30" s="139" t="s">
        <v>171</v>
      </c>
      <c r="D30" s="139" t="s">
        <v>206</v>
      </c>
      <c r="E30" s="4">
        <f t="shared" si="0"/>
        <v>4.4444444444444481E-2</v>
      </c>
      <c r="F30" s="139" t="s">
        <v>89</v>
      </c>
      <c r="G30" s="139" t="s">
        <v>207</v>
      </c>
      <c r="H30" s="139" t="s">
        <v>208</v>
      </c>
      <c r="I30" s="139"/>
      <c r="J30" s="139" t="s">
        <v>175</v>
      </c>
      <c r="K30" s="139" t="s">
        <v>199</v>
      </c>
      <c r="L30" s="11">
        <v>224</v>
      </c>
      <c r="M30" s="11">
        <v>0</v>
      </c>
      <c r="N30" s="11">
        <v>300</v>
      </c>
      <c r="O30" s="11">
        <v>321</v>
      </c>
      <c r="P30" s="10">
        <f>SUM(L30:O30)</f>
        <v>845</v>
      </c>
      <c r="Q30" s="139" t="s">
        <v>106</v>
      </c>
      <c r="R30" s="139" t="s">
        <v>199</v>
      </c>
      <c r="S30" s="139" t="s">
        <v>200</v>
      </c>
      <c r="T30" s="139" t="s">
        <v>67</v>
      </c>
      <c r="U30" s="139" t="s">
        <v>200</v>
      </c>
      <c r="V30" s="39">
        <f t="shared" si="1"/>
        <v>224</v>
      </c>
      <c r="W30" s="33">
        <v>0</v>
      </c>
      <c r="X30" s="34">
        <v>0</v>
      </c>
      <c r="Y30" s="48" t="s">
        <v>209</v>
      </c>
      <c r="Z30" s="48" t="s">
        <v>210</v>
      </c>
      <c r="AA30" s="39">
        <v>0</v>
      </c>
      <c r="AB30" s="56">
        <v>172</v>
      </c>
      <c r="AC30" s="70">
        <v>1</v>
      </c>
      <c r="AD30" s="64" t="s">
        <v>211</v>
      </c>
      <c r="AE30" s="64" t="s">
        <v>212</v>
      </c>
      <c r="AF30" s="39">
        <f t="shared" si="8"/>
        <v>300</v>
      </c>
      <c r="AG30" s="45">
        <v>301</v>
      </c>
      <c r="AH30" s="70">
        <f t="shared" si="9"/>
        <v>1</v>
      </c>
      <c r="AI30" s="64" t="s">
        <v>213</v>
      </c>
      <c r="AJ30" s="139" t="s">
        <v>184</v>
      </c>
      <c r="AK30" s="131">
        <f t="shared" si="2"/>
        <v>321</v>
      </c>
      <c r="AL30" s="144">
        <v>374</v>
      </c>
      <c r="AM30" s="70">
        <f t="shared" si="3"/>
        <v>1</v>
      </c>
      <c r="AN30" s="54" t="s">
        <v>336</v>
      </c>
      <c r="AO30" s="54" t="s">
        <v>332</v>
      </c>
      <c r="AP30" s="39">
        <f t="shared" si="4"/>
        <v>845</v>
      </c>
      <c r="AQ30" s="39">
        <f t="shared" si="11"/>
        <v>847</v>
      </c>
      <c r="AR30" s="70">
        <f t="shared" si="5"/>
        <v>1</v>
      </c>
      <c r="AS30" s="64" t="s">
        <v>337</v>
      </c>
    </row>
    <row r="31" spans="1:45" s="24" customFormat="1" ht="262.5" customHeight="1" x14ac:dyDescent="0.25">
      <c r="A31" s="139">
        <v>4</v>
      </c>
      <c r="B31" s="139" t="s">
        <v>56</v>
      </c>
      <c r="C31" s="139" t="s">
        <v>171</v>
      </c>
      <c r="D31" s="139" t="s">
        <v>214</v>
      </c>
      <c r="E31" s="4">
        <f t="shared" si="0"/>
        <v>4.4444444444444481E-2</v>
      </c>
      <c r="F31" s="139" t="s">
        <v>89</v>
      </c>
      <c r="G31" s="139" t="s">
        <v>215</v>
      </c>
      <c r="H31" s="139" t="s">
        <v>216</v>
      </c>
      <c r="I31" s="139"/>
      <c r="J31" s="139" t="s">
        <v>175</v>
      </c>
      <c r="K31" s="139" t="s">
        <v>217</v>
      </c>
      <c r="L31" s="11">
        <v>24</v>
      </c>
      <c r="M31" s="11">
        <v>30</v>
      </c>
      <c r="N31" s="11">
        <v>30</v>
      </c>
      <c r="O31" s="11">
        <v>28</v>
      </c>
      <c r="P31" s="10">
        <f t="shared" si="12"/>
        <v>112</v>
      </c>
      <c r="Q31" s="139" t="s">
        <v>106</v>
      </c>
      <c r="R31" s="139" t="s">
        <v>218</v>
      </c>
      <c r="S31" s="139" t="s">
        <v>219</v>
      </c>
      <c r="T31" s="139" t="s">
        <v>67</v>
      </c>
      <c r="U31" s="139" t="s">
        <v>218</v>
      </c>
      <c r="V31" s="39">
        <f t="shared" si="1"/>
        <v>24</v>
      </c>
      <c r="W31" s="33">
        <v>24</v>
      </c>
      <c r="X31" s="36">
        <f>W31/V31</f>
        <v>1</v>
      </c>
      <c r="Y31" s="48" t="s">
        <v>220</v>
      </c>
      <c r="Z31" s="53" t="s">
        <v>221</v>
      </c>
      <c r="AA31" s="39">
        <f t="shared" si="6"/>
        <v>30</v>
      </c>
      <c r="AB31" s="56">
        <v>30</v>
      </c>
      <c r="AC31" s="70">
        <f t="shared" si="7"/>
        <v>1</v>
      </c>
      <c r="AD31" s="64" t="s">
        <v>222</v>
      </c>
      <c r="AE31" s="64" t="s">
        <v>223</v>
      </c>
      <c r="AF31" s="39">
        <f t="shared" si="8"/>
        <v>30</v>
      </c>
      <c r="AG31" s="45">
        <v>30</v>
      </c>
      <c r="AH31" s="70">
        <f t="shared" si="9"/>
        <v>1</v>
      </c>
      <c r="AI31" s="54" t="s">
        <v>224</v>
      </c>
      <c r="AJ31" s="139" t="s">
        <v>225</v>
      </c>
      <c r="AK31" s="39">
        <f t="shared" si="2"/>
        <v>28</v>
      </c>
      <c r="AL31" s="144">
        <v>30</v>
      </c>
      <c r="AM31" s="70">
        <f t="shared" si="3"/>
        <v>1</v>
      </c>
      <c r="AN31" s="54" t="s">
        <v>226</v>
      </c>
      <c r="AO31" s="54" t="s">
        <v>225</v>
      </c>
      <c r="AP31" s="39">
        <f t="shared" si="4"/>
        <v>112</v>
      </c>
      <c r="AQ31" s="39">
        <f t="shared" si="11"/>
        <v>114</v>
      </c>
      <c r="AR31" s="70">
        <f t="shared" si="5"/>
        <v>1</v>
      </c>
      <c r="AS31" s="54" t="s">
        <v>338</v>
      </c>
    </row>
    <row r="32" spans="1:45" s="24" customFormat="1" ht="222" customHeight="1" x14ac:dyDescent="0.25">
      <c r="A32" s="139">
        <v>4</v>
      </c>
      <c r="B32" s="139" t="s">
        <v>56</v>
      </c>
      <c r="C32" s="139" t="s">
        <v>171</v>
      </c>
      <c r="D32" s="139" t="s">
        <v>227</v>
      </c>
      <c r="E32" s="4">
        <f t="shared" si="0"/>
        <v>4.4444444444444481E-2</v>
      </c>
      <c r="F32" s="139" t="s">
        <v>89</v>
      </c>
      <c r="G32" s="139" t="s">
        <v>228</v>
      </c>
      <c r="H32" s="139" t="s">
        <v>229</v>
      </c>
      <c r="I32" s="139"/>
      <c r="J32" s="139" t="s">
        <v>175</v>
      </c>
      <c r="K32" s="139" t="s">
        <v>217</v>
      </c>
      <c r="L32" s="11">
        <v>22</v>
      </c>
      <c r="M32" s="11">
        <v>36</v>
      </c>
      <c r="N32" s="11">
        <v>36</v>
      </c>
      <c r="O32" s="11">
        <v>32</v>
      </c>
      <c r="P32" s="10">
        <f t="shared" si="12"/>
        <v>126</v>
      </c>
      <c r="Q32" s="139" t="s">
        <v>106</v>
      </c>
      <c r="R32" s="139" t="s">
        <v>218</v>
      </c>
      <c r="S32" s="139" t="s">
        <v>219</v>
      </c>
      <c r="T32" s="139" t="s">
        <v>67</v>
      </c>
      <c r="U32" s="139" t="s">
        <v>218</v>
      </c>
      <c r="V32" s="39">
        <f t="shared" si="1"/>
        <v>22</v>
      </c>
      <c r="W32" s="33">
        <v>8</v>
      </c>
      <c r="X32" s="36">
        <f t="shared" ref="X32" si="13">W32/V32</f>
        <v>0.36363636363636365</v>
      </c>
      <c r="Y32" s="48" t="s">
        <v>230</v>
      </c>
      <c r="Z32" s="53" t="s">
        <v>231</v>
      </c>
      <c r="AA32" s="39">
        <f t="shared" si="6"/>
        <v>36</v>
      </c>
      <c r="AB32" s="56">
        <v>53</v>
      </c>
      <c r="AC32" s="70">
        <f t="shared" si="7"/>
        <v>1</v>
      </c>
      <c r="AD32" s="65" t="s">
        <v>232</v>
      </c>
      <c r="AE32" s="64" t="s">
        <v>233</v>
      </c>
      <c r="AF32" s="39">
        <f t="shared" si="8"/>
        <v>36</v>
      </c>
      <c r="AG32" s="45">
        <v>36</v>
      </c>
      <c r="AH32" s="70">
        <f t="shared" si="9"/>
        <v>1</v>
      </c>
      <c r="AI32" s="54" t="s">
        <v>234</v>
      </c>
      <c r="AJ32" s="139" t="s">
        <v>235</v>
      </c>
      <c r="AK32" s="39">
        <f t="shared" si="2"/>
        <v>32</v>
      </c>
      <c r="AL32" s="144">
        <v>35</v>
      </c>
      <c r="AM32" s="70">
        <f t="shared" si="3"/>
        <v>1</v>
      </c>
      <c r="AN32" s="54" t="s">
        <v>236</v>
      </c>
      <c r="AO32" s="54" t="s">
        <v>237</v>
      </c>
      <c r="AP32" s="39">
        <f t="shared" si="4"/>
        <v>126</v>
      </c>
      <c r="AQ32" s="39">
        <f t="shared" si="11"/>
        <v>132</v>
      </c>
      <c r="AR32" s="70">
        <f t="shared" si="5"/>
        <v>1</v>
      </c>
      <c r="AS32" s="54" t="s">
        <v>339</v>
      </c>
    </row>
    <row r="33" spans="1:45" s="24" customFormat="1" ht="242.25" customHeight="1" x14ac:dyDescent="0.25">
      <c r="A33" s="139">
        <v>4</v>
      </c>
      <c r="B33" s="139" t="s">
        <v>56</v>
      </c>
      <c r="C33" s="139" t="s">
        <v>171</v>
      </c>
      <c r="D33" s="139" t="s">
        <v>238</v>
      </c>
      <c r="E33" s="4">
        <f t="shared" si="0"/>
        <v>4.4444444444444481E-2</v>
      </c>
      <c r="F33" s="139" t="s">
        <v>89</v>
      </c>
      <c r="G33" s="139" t="s">
        <v>239</v>
      </c>
      <c r="H33" s="139" t="s">
        <v>240</v>
      </c>
      <c r="I33" s="139"/>
      <c r="J33" s="139" t="s">
        <v>175</v>
      </c>
      <c r="K33" s="139" t="s">
        <v>217</v>
      </c>
      <c r="L33" s="11">
        <v>8</v>
      </c>
      <c r="M33" s="11">
        <v>9</v>
      </c>
      <c r="N33" s="11">
        <v>9</v>
      </c>
      <c r="O33" s="11">
        <v>8</v>
      </c>
      <c r="P33" s="10">
        <f t="shared" si="12"/>
        <v>34</v>
      </c>
      <c r="Q33" s="139" t="s">
        <v>106</v>
      </c>
      <c r="R33" s="139" t="s">
        <v>218</v>
      </c>
      <c r="S33" s="139" t="s">
        <v>219</v>
      </c>
      <c r="T33" s="139" t="s">
        <v>67</v>
      </c>
      <c r="U33" s="139" t="s">
        <v>218</v>
      </c>
      <c r="V33" s="39">
        <f t="shared" si="1"/>
        <v>8</v>
      </c>
      <c r="W33" s="33">
        <v>0</v>
      </c>
      <c r="X33" s="34">
        <v>0</v>
      </c>
      <c r="Y33" s="48" t="s">
        <v>241</v>
      </c>
      <c r="Z33" s="48" t="s">
        <v>210</v>
      </c>
      <c r="AA33" s="39">
        <f t="shared" si="6"/>
        <v>9</v>
      </c>
      <c r="AB33" s="56">
        <v>17</v>
      </c>
      <c r="AC33" s="70">
        <f t="shared" si="7"/>
        <v>1</v>
      </c>
      <c r="AD33" s="64" t="s">
        <v>242</v>
      </c>
      <c r="AE33" s="64" t="s">
        <v>243</v>
      </c>
      <c r="AF33" s="39">
        <f t="shared" si="8"/>
        <v>9</v>
      </c>
      <c r="AG33" s="45">
        <v>9</v>
      </c>
      <c r="AH33" s="70">
        <f t="shared" si="9"/>
        <v>1</v>
      </c>
      <c r="AI33" s="54" t="s">
        <v>244</v>
      </c>
      <c r="AJ33" s="139" t="s">
        <v>245</v>
      </c>
      <c r="AK33" s="39">
        <f t="shared" si="2"/>
        <v>8</v>
      </c>
      <c r="AL33" s="144">
        <v>9</v>
      </c>
      <c r="AM33" s="70">
        <f t="shared" si="3"/>
        <v>1</v>
      </c>
      <c r="AN33" s="54" t="s">
        <v>246</v>
      </c>
      <c r="AO33" s="54" t="s">
        <v>247</v>
      </c>
      <c r="AP33" s="39">
        <f t="shared" si="4"/>
        <v>34</v>
      </c>
      <c r="AQ33" s="39">
        <f t="shared" si="11"/>
        <v>35</v>
      </c>
      <c r="AR33" s="70">
        <f t="shared" si="5"/>
        <v>1</v>
      </c>
      <c r="AS33" s="64" t="s">
        <v>340</v>
      </c>
    </row>
    <row r="34" spans="1:45" s="24" customFormat="1" ht="147" customHeight="1" x14ac:dyDescent="0.25">
      <c r="A34" s="139">
        <v>4</v>
      </c>
      <c r="B34" s="139" t="s">
        <v>56</v>
      </c>
      <c r="C34" s="139" t="s">
        <v>171</v>
      </c>
      <c r="D34" s="139" t="s">
        <v>248</v>
      </c>
      <c r="E34" s="4">
        <f t="shared" si="0"/>
        <v>4.4444444444444481E-2</v>
      </c>
      <c r="F34" s="139" t="s">
        <v>89</v>
      </c>
      <c r="G34" s="139" t="s">
        <v>249</v>
      </c>
      <c r="H34" s="139" t="s">
        <v>250</v>
      </c>
      <c r="I34" s="139"/>
      <c r="J34" s="139" t="s">
        <v>175</v>
      </c>
      <c r="K34" s="139" t="s">
        <v>217</v>
      </c>
      <c r="L34" s="11">
        <v>2</v>
      </c>
      <c r="M34" s="11">
        <v>3</v>
      </c>
      <c r="N34" s="11">
        <v>3</v>
      </c>
      <c r="O34" s="11">
        <v>2</v>
      </c>
      <c r="P34" s="10">
        <f t="shared" si="12"/>
        <v>10</v>
      </c>
      <c r="Q34" s="139" t="s">
        <v>106</v>
      </c>
      <c r="R34" s="139" t="s">
        <v>251</v>
      </c>
      <c r="S34" s="139" t="s">
        <v>219</v>
      </c>
      <c r="T34" s="139" t="s">
        <v>67</v>
      </c>
      <c r="U34" s="139" t="s">
        <v>252</v>
      </c>
      <c r="V34" s="39">
        <f t="shared" si="1"/>
        <v>2</v>
      </c>
      <c r="W34" s="33">
        <v>1</v>
      </c>
      <c r="X34" s="36">
        <f>W34/V34</f>
        <v>0.5</v>
      </c>
      <c r="Y34" s="48" t="s">
        <v>253</v>
      </c>
      <c r="Z34" s="48" t="s">
        <v>254</v>
      </c>
      <c r="AA34" s="39">
        <f t="shared" si="6"/>
        <v>3</v>
      </c>
      <c r="AB34" s="57">
        <v>4</v>
      </c>
      <c r="AC34" s="70">
        <f t="shared" si="7"/>
        <v>1</v>
      </c>
      <c r="AD34" s="66" t="s">
        <v>255</v>
      </c>
      <c r="AE34" s="138" t="s">
        <v>256</v>
      </c>
      <c r="AF34" s="115">
        <f t="shared" si="8"/>
        <v>3</v>
      </c>
      <c r="AG34" s="116">
        <v>7</v>
      </c>
      <c r="AH34" s="70">
        <f t="shared" si="9"/>
        <v>1</v>
      </c>
      <c r="AI34" s="54" t="s">
        <v>257</v>
      </c>
      <c r="AJ34" s="139" t="s">
        <v>256</v>
      </c>
      <c r="AK34" s="39">
        <f t="shared" si="2"/>
        <v>2</v>
      </c>
      <c r="AL34" s="144">
        <v>4</v>
      </c>
      <c r="AM34" s="70">
        <f t="shared" si="3"/>
        <v>1</v>
      </c>
      <c r="AN34" s="54" t="s">
        <v>258</v>
      </c>
      <c r="AO34" s="54" t="s">
        <v>259</v>
      </c>
      <c r="AP34" s="39">
        <f t="shared" si="4"/>
        <v>10</v>
      </c>
      <c r="AQ34" s="39">
        <f t="shared" si="11"/>
        <v>16</v>
      </c>
      <c r="AR34" s="70">
        <f t="shared" si="5"/>
        <v>1</v>
      </c>
      <c r="AS34" s="54" t="s">
        <v>341</v>
      </c>
    </row>
    <row r="35" spans="1:45" x14ac:dyDescent="0.25">
      <c r="A35" s="145"/>
      <c r="B35" s="145"/>
      <c r="C35" s="145"/>
      <c r="D35" s="146" t="s">
        <v>260</v>
      </c>
      <c r="E35" s="147">
        <f>SUM(E17:E34)</f>
        <v>0.80000000000000093</v>
      </c>
      <c r="F35" s="145"/>
      <c r="G35" s="145"/>
      <c r="H35" s="145"/>
      <c r="I35" s="145"/>
      <c r="J35" s="145"/>
      <c r="K35" s="145"/>
      <c r="L35" s="147"/>
      <c r="M35" s="147"/>
      <c r="N35" s="147"/>
      <c r="O35" s="147"/>
      <c r="P35" s="147"/>
      <c r="Q35" s="145"/>
      <c r="R35" s="145"/>
      <c r="S35" s="145"/>
      <c r="T35" s="145"/>
      <c r="U35" s="145"/>
      <c r="V35" s="87"/>
      <c r="W35" s="87"/>
      <c r="X35" s="87">
        <f>AVERAGE(X17:X34)*80%</f>
        <v>0.52224539237152967</v>
      </c>
      <c r="Y35" s="148"/>
      <c r="Z35" s="148"/>
      <c r="AA35" s="72"/>
      <c r="AB35" s="87"/>
      <c r="AC35" s="83">
        <f>AVERAGE(AC17:AC34)*80%</f>
        <v>0.77603529411764705</v>
      </c>
      <c r="AD35" s="71"/>
      <c r="AE35" s="71"/>
      <c r="AF35" s="117"/>
      <c r="AG35" s="117"/>
      <c r="AH35" s="83">
        <f>AVERAGE(AH17:AH34)*80%</f>
        <v>0.75771322219576087</v>
      </c>
      <c r="AI35" s="71"/>
      <c r="AJ35" s="124"/>
      <c r="AK35" s="87"/>
      <c r="AL35" s="87"/>
      <c r="AM35" s="83">
        <f>AVERAGE(AM17:AM34)*80%</f>
        <v>0.79550690058479523</v>
      </c>
      <c r="AN35" s="71"/>
      <c r="AO35" s="71"/>
      <c r="AP35" s="87"/>
      <c r="AQ35" s="87"/>
      <c r="AR35" s="83">
        <f>AVERAGE(AR17:AR34)*80%</f>
        <v>0.79844859649122812</v>
      </c>
      <c r="AS35" s="71"/>
    </row>
    <row r="36" spans="1:45" ht="147" customHeight="1" x14ac:dyDescent="0.25">
      <c r="A36" s="12">
        <v>7</v>
      </c>
      <c r="B36" s="12" t="s">
        <v>261</v>
      </c>
      <c r="C36" s="12" t="s">
        <v>262</v>
      </c>
      <c r="D36" s="12" t="s">
        <v>263</v>
      </c>
      <c r="E36" s="13">
        <v>0.04</v>
      </c>
      <c r="F36" s="12" t="s">
        <v>264</v>
      </c>
      <c r="G36" s="12" t="s">
        <v>265</v>
      </c>
      <c r="H36" s="12" t="s">
        <v>266</v>
      </c>
      <c r="I36" s="12"/>
      <c r="J36" s="14" t="s">
        <v>267</v>
      </c>
      <c r="K36" s="14" t="s">
        <v>268</v>
      </c>
      <c r="L36" s="15">
        <v>0</v>
      </c>
      <c r="M36" s="15">
        <v>0.8</v>
      </c>
      <c r="N36" s="15">
        <v>0</v>
      </c>
      <c r="O36" s="15">
        <v>0.8</v>
      </c>
      <c r="P36" s="15">
        <v>0.8</v>
      </c>
      <c r="Q36" s="12" t="s">
        <v>106</v>
      </c>
      <c r="R36" s="12" t="s">
        <v>269</v>
      </c>
      <c r="S36" s="12" t="s">
        <v>270</v>
      </c>
      <c r="T36" s="12" t="s">
        <v>271</v>
      </c>
      <c r="U36" s="12" t="s">
        <v>272</v>
      </c>
      <c r="V36" s="40" t="s">
        <v>83</v>
      </c>
      <c r="W36" s="40" t="s">
        <v>83</v>
      </c>
      <c r="X36" s="40" t="s">
        <v>83</v>
      </c>
      <c r="Y36" s="49" t="s">
        <v>273</v>
      </c>
      <c r="Z36" s="49" t="s">
        <v>83</v>
      </c>
      <c r="AA36" s="40">
        <f t="shared" si="6"/>
        <v>0.8</v>
      </c>
      <c r="AB36" s="88">
        <v>0.73</v>
      </c>
      <c r="AC36" s="85">
        <f t="shared" si="7"/>
        <v>0.91249999999999998</v>
      </c>
      <c r="AD36" s="50" t="s">
        <v>274</v>
      </c>
      <c r="AE36" s="67" t="s">
        <v>275</v>
      </c>
      <c r="AF36" s="13" t="s">
        <v>83</v>
      </c>
      <c r="AG36" s="12" t="s">
        <v>83</v>
      </c>
      <c r="AH36" s="12" t="s">
        <v>83</v>
      </c>
      <c r="AI36" s="50" t="s">
        <v>85</v>
      </c>
      <c r="AJ36" s="12" t="s">
        <v>86</v>
      </c>
      <c r="AK36" s="41">
        <f t="shared" si="2"/>
        <v>0.8</v>
      </c>
      <c r="AL36" s="41">
        <v>0.82</v>
      </c>
      <c r="AM36" s="42">
        <f t="shared" si="3"/>
        <v>1</v>
      </c>
      <c r="AN36" s="50" t="s">
        <v>342</v>
      </c>
      <c r="AO36" s="50" t="s">
        <v>275</v>
      </c>
      <c r="AP36" s="41">
        <f t="shared" si="4"/>
        <v>0.8</v>
      </c>
      <c r="AQ36" s="42">
        <f>(AB36+AL36)/2</f>
        <v>0.77499999999999991</v>
      </c>
      <c r="AR36" s="42">
        <f t="shared" ref="AR36:AR40" si="14">IF(AQ36/AP36&gt;100%,100%,AQ36/AP36)</f>
        <v>0.96874999999999989</v>
      </c>
      <c r="AS36" s="50" t="s">
        <v>342</v>
      </c>
    </row>
    <row r="37" spans="1:45" ht="120" x14ac:dyDescent="0.25">
      <c r="A37" s="12">
        <v>7</v>
      </c>
      <c r="B37" s="12" t="s">
        <v>261</v>
      </c>
      <c r="C37" s="12" t="s">
        <v>262</v>
      </c>
      <c r="D37" s="12" t="s">
        <v>276</v>
      </c>
      <c r="E37" s="13">
        <v>0.04</v>
      </c>
      <c r="F37" s="12" t="s">
        <v>264</v>
      </c>
      <c r="G37" s="12" t="s">
        <v>277</v>
      </c>
      <c r="H37" s="12" t="s">
        <v>278</v>
      </c>
      <c r="I37" s="12"/>
      <c r="J37" s="14" t="s">
        <v>267</v>
      </c>
      <c r="K37" s="14" t="s">
        <v>279</v>
      </c>
      <c r="L37" s="16">
        <v>1</v>
      </c>
      <c r="M37" s="16">
        <v>1</v>
      </c>
      <c r="N37" s="16">
        <v>1</v>
      </c>
      <c r="O37" s="16">
        <v>1</v>
      </c>
      <c r="P37" s="16">
        <v>1</v>
      </c>
      <c r="Q37" s="12" t="s">
        <v>106</v>
      </c>
      <c r="R37" s="12" t="s">
        <v>280</v>
      </c>
      <c r="S37" s="12" t="s">
        <v>281</v>
      </c>
      <c r="T37" s="12" t="s">
        <v>282</v>
      </c>
      <c r="U37" s="12" t="s">
        <v>283</v>
      </c>
      <c r="V37" s="40">
        <f>L37</f>
        <v>1</v>
      </c>
      <c r="W37" s="41">
        <v>1</v>
      </c>
      <c r="X37" s="41">
        <v>1</v>
      </c>
      <c r="Y37" s="50" t="s">
        <v>284</v>
      </c>
      <c r="Z37" s="50"/>
      <c r="AA37" s="40">
        <f t="shared" si="6"/>
        <v>1</v>
      </c>
      <c r="AB37" s="88">
        <v>0.75</v>
      </c>
      <c r="AC37" s="85">
        <f t="shared" si="7"/>
        <v>0.75</v>
      </c>
      <c r="AD37" s="67" t="s">
        <v>285</v>
      </c>
      <c r="AE37" s="67" t="s">
        <v>286</v>
      </c>
      <c r="AF37" s="13">
        <f t="shared" si="8"/>
        <v>1</v>
      </c>
      <c r="AG37" s="109">
        <v>1</v>
      </c>
      <c r="AH37" s="85">
        <f t="shared" ref="AH37:AH40" si="15">IF(AG37/AF37&gt;100%,100%,AG37/AF37)</f>
        <v>1</v>
      </c>
      <c r="AI37" s="50" t="s">
        <v>287</v>
      </c>
      <c r="AJ37" s="12" t="s">
        <v>288</v>
      </c>
      <c r="AK37" s="41">
        <f t="shared" si="2"/>
        <v>1</v>
      </c>
      <c r="AL37" s="41">
        <v>1</v>
      </c>
      <c r="AM37" s="42">
        <f t="shared" si="3"/>
        <v>1</v>
      </c>
      <c r="AN37" s="50" t="s">
        <v>343</v>
      </c>
      <c r="AO37" s="50" t="s">
        <v>344</v>
      </c>
      <c r="AP37" s="41">
        <f t="shared" si="4"/>
        <v>1</v>
      </c>
      <c r="AQ37" s="91">
        <f>(W37+AB37+AG37+AL37)/4</f>
        <v>0.9375</v>
      </c>
      <c r="AR37" s="91">
        <f t="shared" si="14"/>
        <v>0.9375</v>
      </c>
      <c r="AS37" s="50" t="s">
        <v>345</v>
      </c>
    </row>
    <row r="38" spans="1:45" ht="132" customHeight="1" x14ac:dyDescent="0.25">
      <c r="A38" s="12">
        <v>7</v>
      </c>
      <c r="B38" s="12" t="s">
        <v>261</v>
      </c>
      <c r="C38" s="12" t="s">
        <v>289</v>
      </c>
      <c r="D38" s="12" t="s">
        <v>290</v>
      </c>
      <c r="E38" s="13">
        <v>0.04</v>
      </c>
      <c r="F38" s="12" t="s">
        <v>264</v>
      </c>
      <c r="G38" s="12" t="s">
        <v>291</v>
      </c>
      <c r="H38" s="12" t="s">
        <v>292</v>
      </c>
      <c r="I38" s="12"/>
      <c r="J38" s="14" t="s">
        <v>267</v>
      </c>
      <c r="K38" s="14" t="s">
        <v>293</v>
      </c>
      <c r="L38" s="16">
        <v>0</v>
      </c>
      <c r="M38" s="16">
        <v>1</v>
      </c>
      <c r="N38" s="16">
        <v>1</v>
      </c>
      <c r="O38" s="16">
        <v>1</v>
      </c>
      <c r="P38" s="16">
        <v>1</v>
      </c>
      <c r="Q38" s="12" t="s">
        <v>106</v>
      </c>
      <c r="R38" s="12" t="s">
        <v>294</v>
      </c>
      <c r="S38" s="12" t="s">
        <v>295</v>
      </c>
      <c r="T38" s="12" t="s">
        <v>296</v>
      </c>
      <c r="U38" s="12" t="s">
        <v>297</v>
      </c>
      <c r="V38" s="40" t="s">
        <v>83</v>
      </c>
      <c r="W38" s="40" t="s">
        <v>83</v>
      </c>
      <c r="X38" s="40" t="s">
        <v>83</v>
      </c>
      <c r="Y38" s="49" t="s">
        <v>273</v>
      </c>
      <c r="Z38" s="50" t="s">
        <v>83</v>
      </c>
      <c r="AA38" s="40">
        <f t="shared" si="6"/>
        <v>1</v>
      </c>
      <c r="AB38" s="88">
        <v>0.94779999999999998</v>
      </c>
      <c r="AC38" s="85">
        <f t="shared" si="7"/>
        <v>0.94779999999999998</v>
      </c>
      <c r="AD38" s="67" t="s">
        <v>298</v>
      </c>
      <c r="AE38" s="67" t="s">
        <v>299</v>
      </c>
      <c r="AF38" s="13">
        <f t="shared" si="8"/>
        <v>1</v>
      </c>
      <c r="AG38" s="127">
        <v>0.94779999999999998</v>
      </c>
      <c r="AH38" s="85">
        <f t="shared" si="15"/>
        <v>0.94779999999999998</v>
      </c>
      <c r="AI38" s="50" t="s">
        <v>300</v>
      </c>
      <c r="AJ38" s="12" t="s">
        <v>299</v>
      </c>
      <c r="AK38" s="41">
        <f t="shared" si="2"/>
        <v>1</v>
      </c>
      <c r="AL38" s="42">
        <v>0.96519999999999995</v>
      </c>
      <c r="AM38" s="42">
        <f t="shared" si="3"/>
        <v>0.96519999999999995</v>
      </c>
      <c r="AN38" s="50" t="s">
        <v>346</v>
      </c>
      <c r="AO38" s="50" t="s">
        <v>299</v>
      </c>
      <c r="AP38" s="41">
        <f t="shared" si="4"/>
        <v>1</v>
      </c>
      <c r="AQ38" s="42">
        <v>0.96519999999999995</v>
      </c>
      <c r="AR38" s="42">
        <f t="shared" si="14"/>
        <v>0.96519999999999995</v>
      </c>
      <c r="AS38" s="50" t="s">
        <v>346</v>
      </c>
    </row>
    <row r="39" spans="1:45" ht="105" x14ac:dyDescent="0.25">
      <c r="A39" s="12">
        <v>7</v>
      </c>
      <c r="B39" s="12" t="s">
        <v>261</v>
      </c>
      <c r="C39" s="12" t="s">
        <v>262</v>
      </c>
      <c r="D39" s="12" t="s">
        <v>301</v>
      </c>
      <c r="E39" s="13">
        <v>0.04</v>
      </c>
      <c r="F39" s="12" t="s">
        <v>264</v>
      </c>
      <c r="G39" s="12" t="s">
        <v>302</v>
      </c>
      <c r="H39" s="12" t="s">
        <v>303</v>
      </c>
      <c r="I39" s="12"/>
      <c r="J39" s="14" t="s">
        <v>267</v>
      </c>
      <c r="K39" s="14" t="s">
        <v>304</v>
      </c>
      <c r="L39" s="16">
        <v>0</v>
      </c>
      <c r="M39" s="16">
        <v>1</v>
      </c>
      <c r="N39" s="16">
        <v>0</v>
      </c>
      <c r="O39" s="16">
        <v>1</v>
      </c>
      <c r="P39" s="16">
        <v>1</v>
      </c>
      <c r="Q39" s="12" t="s">
        <v>106</v>
      </c>
      <c r="R39" s="12" t="s">
        <v>305</v>
      </c>
      <c r="S39" s="12" t="s">
        <v>306</v>
      </c>
      <c r="T39" s="12" t="s">
        <v>282</v>
      </c>
      <c r="U39" s="12" t="s">
        <v>306</v>
      </c>
      <c r="V39" s="40" t="s">
        <v>83</v>
      </c>
      <c r="W39" s="40" t="s">
        <v>83</v>
      </c>
      <c r="X39" s="40" t="s">
        <v>83</v>
      </c>
      <c r="Y39" s="49" t="s">
        <v>273</v>
      </c>
      <c r="Z39" s="50" t="s">
        <v>83</v>
      </c>
      <c r="AA39" s="40">
        <f t="shared" si="6"/>
        <v>1</v>
      </c>
      <c r="AB39" s="86">
        <v>1</v>
      </c>
      <c r="AC39" s="86">
        <f t="shared" si="7"/>
        <v>1</v>
      </c>
      <c r="AD39" s="73" t="s">
        <v>307</v>
      </c>
      <c r="AE39" s="73" t="s">
        <v>308</v>
      </c>
      <c r="AF39" s="13" t="s">
        <v>83</v>
      </c>
      <c r="AG39" s="12" t="s">
        <v>83</v>
      </c>
      <c r="AH39" s="12" t="s">
        <v>83</v>
      </c>
      <c r="AI39" s="50" t="s">
        <v>85</v>
      </c>
      <c r="AJ39" s="12" t="s">
        <v>86</v>
      </c>
      <c r="AK39" s="41">
        <f t="shared" si="2"/>
        <v>1</v>
      </c>
      <c r="AL39" s="41">
        <v>1</v>
      </c>
      <c r="AM39" s="42">
        <v>1</v>
      </c>
      <c r="AN39" s="50" t="s">
        <v>347</v>
      </c>
      <c r="AO39" s="50" t="s">
        <v>348</v>
      </c>
      <c r="AP39" s="41">
        <v>1</v>
      </c>
      <c r="AQ39" s="42">
        <v>1</v>
      </c>
      <c r="AR39" s="42">
        <v>1</v>
      </c>
      <c r="AS39" s="73" t="s">
        <v>347</v>
      </c>
    </row>
    <row r="40" spans="1:45" ht="120" x14ac:dyDescent="0.25">
      <c r="A40" s="12">
        <v>5</v>
      </c>
      <c r="B40" s="12" t="s">
        <v>309</v>
      </c>
      <c r="C40" s="12" t="s">
        <v>310</v>
      </c>
      <c r="D40" s="12" t="s">
        <v>311</v>
      </c>
      <c r="E40" s="13">
        <v>0.04</v>
      </c>
      <c r="F40" s="12" t="s">
        <v>264</v>
      </c>
      <c r="G40" s="12" t="s">
        <v>312</v>
      </c>
      <c r="H40" s="12" t="s">
        <v>313</v>
      </c>
      <c r="I40" s="12"/>
      <c r="J40" s="14" t="s">
        <v>314</v>
      </c>
      <c r="K40" s="14" t="s">
        <v>315</v>
      </c>
      <c r="L40" s="15">
        <v>0.33</v>
      </c>
      <c r="M40" s="15">
        <v>0.67</v>
      </c>
      <c r="N40" s="15">
        <v>1</v>
      </c>
      <c r="O40" s="15">
        <v>0</v>
      </c>
      <c r="P40" s="15">
        <v>1</v>
      </c>
      <c r="Q40" s="12" t="s">
        <v>106</v>
      </c>
      <c r="R40" s="12" t="s">
        <v>316</v>
      </c>
      <c r="S40" s="12" t="s">
        <v>317</v>
      </c>
      <c r="T40" s="12" t="s">
        <v>318</v>
      </c>
      <c r="U40" s="12" t="s">
        <v>317</v>
      </c>
      <c r="V40" s="40">
        <f>L40</f>
        <v>0.33</v>
      </c>
      <c r="W40" s="42">
        <v>0.92969999999999997</v>
      </c>
      <c r="X40" s="41">
        <v>1</v>
      </c>
      <c r="Y40" s="50" t="s">
        <v>319</v>
      </c>
      <c r="Z40" s="50" t="s">
        <v>320</v>
      </c>
      <c r="AA40" s="40">
        <f t="shared" si="6"/>
        <v>0.67</v>
      </c>
      <c r="AB40" s="88">
        <v>0.96399999999999997</v>
      </c>
      <c r="AC40" s="85">
        <f t="shared" si="7"/>
        <v>1</v>
      </c>
      <c r="AD40" s="67" t="s">
        <v>321</v>
      </c>
      <c r="AE40" s="67" t="s">
        <v>322</v>
      </c>
      <c r="AF40" s="13">
        <f t="shared" si="8"/>
        <v>1</v>
      </c>
      <c r="AG40" s="127">
        <v>0.85909999999999997</v>
      </c>
      <c r="AH40" s="85">
        <f t="shared" si="15"/>
        <v>0.85909999999999997</v>
      </c>
      <c r="AI40" s="50" t="s">
        <v>323</v>
      </c>
      <c r="AJ40" s="12" t="s">
        <v>324</v>
      </c>
      <c r="AK40" s="41">
        <v>1</v>
      </c>
      <c r="AL40" s="41">
        <v>1</v>
      </c>
      <c r="AM40" s="42">
        <f t="shared" si="3"/>
        <v>1</v>
      </c>
      <c r="AN40" s="50" t="s">
        <v>349</v>
      </c>
      <c r="AO40" s="50" t="s">
        <v>350</v>
      </c>
      <c r="AP40" s="41">
        <f t="shared" si="4"/>
        <v>1</v>
      </c>
      <c r="AQ40" s="42">
        <v>1</v>
      </c>
      <c r="AR40" s="42">
        <f t="shared" si="14"/>
        <v>1</v>
      </c>
      <c r="AS40" s="50" t="s">
        <v>349</v>
      </c>
    </row>
    <row r="41" spans="1:45" s="137" customFormat="1" ht="15.75" x14ac:dyDescent="0.25">
      <c r="A41" s="132"/>
      <c r="B41" s="132"/>
      <c r="C41" s="132"/>
      <c r="D41" s="17" t="s">
        <v>325</v>
      </c>
      <c r="E41" s="18">
        <f>SUM(E36:E40)</f>
        <v>0.2</v>
      </c>
      <c r="F41" s="17"/>
      <c r="G41" s="17"/>
      <c r="H41" s="17"/>
      <c r="I41" s="17"/>
      <c r="J41" s="17"/>
      <c r="K41" s="17"/>
      <c r="L41" s="19">
        <f>AVERAGE(L37:L40)</f>
        <v>0.33250000000000002</v>
      </c>
      <c r="M41" s="19">
        <f>AVERAGE(M37:M40)</f>
        <v>0.91749999999999998</v>
      </c>
      <c r="N41" s="19">
        <f>AVERAGE(N37:N40)</f>
        <v>0.75</v>
      </c>
      <c r="O41" s="19">
        <f>AVERAGE(O37:O40)</f>
        <v>0.75</v>
      </c>
      <c r="P41" s="19">
        <f>AVERAGE(P37:P40)</f>
        <v>1</v>
      </c>
      <c r="Q41" s="17"/>
      <c r="R41" s="132"/>
      <c r="S41" s="132"/>
      <c r="T41" s="132"/>
      <c r="U41" s="132"/>
      <c r="V41" s="79"/>
      <c r="W41" s="79"/>
      <c r="X41" s="79">
        <f>AVERAGE(X36:X40)*20%</f>
        <v>0.2</v>
      </c>
      <c r="Y41" s="133"/>
      <c r="Z41" s="133"/>
      <c r="AA41" s="74"/>
      <c r="AB41" s="89"/>
      <c r="AC41" s="134">
        <f>AVERAGE(AC36:AC40)*20%</f>
        <v>0.18441200000000002</v>
      </c>
      <c r="AD41" s="135"/>
      <c r="AE41" s="135"/>
      <c r="AF41" s="118"/>
      <c r="AG41" s="118"/>
      <c r="AH41" s="134">
        <f>AVERAGE(AH36:AH40)*20%</f>
        <v>0.18712666666666666</v>
      </c>
      <c r="AI41" s="135"/>
      <c r="AJ41" s="136"/>
      <c r="AK41" s="118"/>
      <c r="AL41" s="118"/>
      <c r="AM41" s="134">
        <f>AVERAGE(AM36:AM40)*20%</f>
        <v>0.19860800000000001</v>
      </c>
      <c r="AN41" s="135"/>
      <c r="AO41" s="135"/>
      <c r="AP41" s="89"/>
      <c r="AQ41" s="89"/>
      <c r="AR41" s="134">
        <f>AVERAGE(AR36:AR40)*20%</f>
        <v>0.19485799999999998</v>
      </c>
      <c r="AS41" s="135"/>
    </row>
    <row r="42" spans="1:45" s="25" customFormat="1" ht="18.75" x14ac:dyDescent="0.3">
      <c r="A42" s="20"/>
      <c r="B42" s="20"/>
      <c r="C42" s="20"/>
      <c r="D42" s="21" t="s">
        <v>326</v>
      </c>
      <c r="E42" s="22">
        <f>E41+E35</f>
        <v>1.0000000000000009</v>
      </c>
      <c r="F42" s="20"/>
      <c r="G42" s="20"/>
      <c r="H42" s="20"/>
      <c r="I42" s="20"/>
      <c r="J42" s="20"/>
      <c r="K42" s="20"/>
      <c r="L42" s="23">
        <f>L41*$E$41</f>
        <v>6.6500000000000004E-2</v>
      </c>
      <c r="M42" s="23">
        <f>M41*$E$41</f>
        <v>0.1835</v>
      </c>
      <c r="N42" s="23">
        <f>N41*$E$41</f>
        <v>0.15000000000000002</v>
      </c>
      <c r="O42" s="23">
        <f>O41*$E$41</f>
        <v>0.15000000000000002</v>
      </c>
      <c r="P42" s="23">
        <f>P41*$E$41</f>
        <v>0.2</v>
      </c>
      <c r="Q42" s="20"/>
      <c r="R42" s="20"/>
      <c r="S42" s="20"/>
      <c r="T42" s="20"/>
      <c r="U42" s="20"/>
      <c r="V42" s="80"/>
      <c r="W42" s="80"/>
      <c r="X42" s="81">
        <f>X35+X41</f>
        <v>0.72224539237152974</v>
      </c>
      <c r="Y42" s="51"/>
      <c r="Z42" s="51"/>
      <c r="AA42" s="76"/>
      <c r="AB42" s="90"/>
      <c r="AC42" s="84">
        <f>AC35+AC41</f>
        <v>0.96044729411764707</v>
      </c>
      <c r="AD42" s="75"/>
      <c r="AE42" s="75"/>
      <c r="AF42" s="119"/>
      <c r="AG42" s="119"/>
      <c r="AH42" s="84">
        <f>AH35+AH41</f>
        <v>0.94483988886242753</v>
      </c>
      <c r="AI42" s="75"/>
      <c r="AJ42" s="125"/>
      <c r="AK42" s="119"/>
      <c r="AL42" s="119"/>
      <c r="AM42" s="84">
        <f>AM35+AM41</f>
        <v>0.99411490058479524</v>
      </c>
      <c r="AN42" s="75"/>
      <c r="AO42" s="75"/>
      <c r="AP42" s="90"/>
      <c r="AQ42" s="90"/>
      <c r="AR42" s="84">
        <f>AR35+AR41</f>
        <v>0.9933065964912281</v>
      </c>
      <c r="AS42" s="120"/>
    </row>
  </sheetData>
  <sheetProtection formatColumns="0" formatRows="0"/>
  <mergeCells count="28">
    <mergeCell ref="AP14:AS14"/>
    <mergeCell ref="AP15:AS15"/>
    <mergeCell ref="V14:Z14"/>
    <mergeCell ref="F4:K4"/>
    <mergeCell ref="H5:K5"/>
    <mergeCell ref="H6:K6"/>
    <mergeCell ref="H7:K7"/>
    <mergeCell ref="H8:K8"/>
    <mergeCell ref="Q14:U15"/>
    <mergeCell ref="V15:Z15"/>
    <mergeCell ref="AA15:AE15"/>
    <mergeCell ref="AF15:AJ15"/>
    <mergeCell ref="AK15:AO15"/>
    <mergeCell ref="AK14:AO14"/>
    <mergeCell ref="AF14:AJ14"/>
    <mergeCell ref="AA14:AE14"/>
    <mergeCell ref="A14:B15"/>
    <mergeCell ref="C14:C16"/>
    <mergeCell ref="D14:P15"/>
    <mergeCell ref="A1:K1"/>
    <mergeCell ref="L1:P1"/>
    <mergeCell ref="A2:P2"/>
    <mergeCell ref="A4:B8"/>
    <mergeCell ref="C4:D8"/>
    <mergeCell ref="H9:K9"/>
    <mergeCell ref="H10:K10"/>
    <mergeCell ref="H12:K12"/>
    <mergeCell ref="H11:K11"/>
  </mergeCells>
  <dataValidations count="4">
    <dataValidation allowBlank="1" showInputMessage="1" showErrorMessage="1" error="Escriba un texto " promptTitle="Cualquier contenido" sqref="F17:F34" xr:uid="{AB2F453D-9BA8-4F99-93AD-20B9F2FA7BA6}"/>
    <dataValidation type="textLength" operator="lessThanOrEqual" allowBlank="1" showInputMessage="1" showErrorMessage="1" error="Por favor ingresar menos de 2.500 caracteres, incluyendo espacios." prompt="Recuerde que este campo tiene máximo 2.500 caracteres, incluyendo espacios. " sqref="Y17:Y34 AS28:AS29" xr:uid="{096CA6A6-6B4F-454F-8DB8-566C82FCCE01}">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7 Y40" xr:uid="{37E01F38-D241-4260-84C0-B51B3C4CC4F7}">
      <formula1>2500</formula1>
    </dataValidation>
    <dataValidation type="textLength" operator="lessThanOrEqual" allowBlank="1" showInputMessage="1" showErrorMessage="1" error="Por favor ingresar menos de 2.500 caracteres, incluyendo espacios." sqref="Z37:Z40 W37:X37 Z17:Z34 W17:X34 W40:X40" xr:uid="{8E01DF57-F985-44F3-9FC6-186058D8A237}">
      <formula1>2500</formula1>
    </dataValidation>
  </dataValidations>
  <pageMargins left="0.7" right="0.7" top="0.75" bottom="0.75" header="0.3" footer="0.3"/>
  <pageSetup paperSize="9" scale="43" orientation="portrait" r:id="rId1"/>
  <colBreaks count="1" manualBreakCount="1">
    <brk id="12" max="1048575" man="1"/>
  </colBreaks>
  <ignoredErrors>
    <ignoredError sqref="M41:P4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Kennedy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2022-04-08T16:15:59Z</dcterms:modified>
  <cp:category/>
  <cp:contentStatus/>
</cp:coreProperties>
</file>