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Alcaldías Locales/OTROS DOCUMENTOS/IV TRIMESTRE/Publicacion_marzo 2022/"/>
    </mc:Choice>
  </mc:AlternateContent>
  <xr:revisionPtr revIDLastSave="17" documentId="8_{383FA331-A664-4E2F-878B-D9F5310090AA}" xr6:coauthVersionLast="47" xr6:coauthVersionMax="47" xr10:uidLastSave="{42B32E2D-2925-4FD2-813D-3A9D18BDDA6E}"/>
  <workbookProtection lockStructure="1"/>
  <bookViews>
    <workbookView xWindow="-120" yWindow="-120" windowWidth="29040" windowHeight="15840" xr2:uid="{00000000-000D-0000-FFFF-FFFF00000000}"/>
  </bookViews>
  <sheets>
    <sheet name="2021 Bos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6" i="1" l="1"/>
  <c r="AQ25" i="1"/>
  <c r="AQ24" i="1"/>
  <c r="AR24" i="1" s="1"/>
  <c r="AL40" i="1"/>
  <c r="AM40" i="1" s="1"/>
  <c r="AL38" i="1"/>
  <c r="AQ38" i="1" s="1"/>
  <c r="AR38" i="1" s="1"/>
  <c r="AQ37" i="1"/>
  <c r="AQ36" i="1"/>
  <c r="AM36" i="1"/>
  <c r="AQ34" i="1"/>
  <c r="AQ33" i="1"/>
  <c r="AQ32" i="1"/>
  <c r="AR32" i="1" s="1"/>
  <c r="AQ31" i="1"/>
  <c r="AQ30" i="1"/>
  <c r="AR30" i="1" s="1"/>
  <c r="AQ29" i="1"/>
  <c r="AQ28" i="1"/>
  <c r="AQ27" i="1"/>
  <c r="AR27" i="1" s="1"/>
  <c r="AM33" i="1"/>
  <c r="AM31" i="1"/>
  <c r="AM27" i="1"/>
  <c r="AM25" i="1"/>
  <c r="AM23" i="1"/>
  <c r="AM19" i="1"/>
  <c r="AL19" i="1"/>
  <c r="X41" i="1"/>
  <c r="E34" i="1"/>
  <c r="E33" i="1"/>
  <c r="E32" i="1"/>
  <c r="E31" i="1"/>
  <c r="E30" i="1"/>
  <c r="E29" i="1"/>
  <c r="E28" i="1"/>
  <c r="E27" i="1"/>
  <c r="E26" i="1"/>
  <c r="E25" i="1"/>
  <c r="E24" i="1"/>
  <c r="E23" i="1"/>
  <c r="E22" i="1"/>
  <c r="E21" i="1"/>
  <c r="E20" i="1"/>
  <c r="E19" i="1"/>
  <c r="E35" i="1" s="1"/>
  <c r="E18" i="1"/>
  <c r="P34" i="1"/>
  <c r="AP34" i="1" s="1"/>
  <c r="AR34" i="1" s="1"/>
  <c r="P33" i="1"/>
  <c r="AP33" i="1"/>
  <c r="AR33" i="1" s="1"/>
  <c r="P32" i="1"/>
  <c r="AP32" i="1"/>
  <c r="E17" i="1"/>
  <c r="P31" i="1"/>
  <c r="AP31" i="1" s="1"/>
  <c r="P30" i="1"/>
  <c r="AP30" i="1"/>
  <c r="P29" i="1"/>
  <c r="AP29" i="1" s="1"/>
  <c r="AR29" i="1" s="1"/>
  <c r="P28" i="1"/>
  <c r="AP28" i="1" s="1"/>
  <c r="P27" i="1"/>
  <c r="L41" i="1"/>
  <c r="P41" i="1"/>
  <c r="P42" i="1" s="1"/>
  <c r="O41" i="1"/>
  <c r="N41" i="1"/>
  <c r="N42" i="1" s="1"/>
  <c r="M41" i="1"/>
  <c r="M42" i="1" s="1"/>
  <c r="AP40" i="1"/>
  <c r="AR40" i="1"/>
  <c r="AP38" i="1"/>
  <c r="AP37" i="1"/>
  <c r="AR37" i="1"/>
  <c r="AR41" i="1" s="1"/>
  <c r="AP36" i="1"/>
  <c r="AR36" i="1"/>
  <c r="AP27" i="1"/>
  <c r="AP26" i="1"/>
  <c r="AR26" i="1" s="1"/>
  <c r="AP25" i="1"/>
  <c r="AR25" i="1" s="1"/>
  <c r="AP24" i="1"/>
  <c r="AP23" i="1"/>
  <c r="AR23" i="1" s="1"/>
  <c r="AP22" i="1"/>
  <c r="AR22" i="1" s="1"/>
  <c r="AP21" i="1"/>
  <c r="AR21" i="1" s="1"/>
  <c r="AP20" i="1"/>
  <c r="AR20" i="1"/>
  <c r="AP19" i="1"/>
  <c r="AR19" i="1" s="1"/>
  <c r="AP18" i="1"/>
  <c r="AR18" i="1" s="1"/>
  <c r="AP17" i="1"/>
  <c r="AR17" i="1" s="1"/>
  <c r="AK39" i="1"/>
  <c r="AK38" i="1"/>
  <c r="AK37" i="1"/>
  <c r="AM37" i="1" s="1"/>
  <c r="AK36" i="1"/>
  <c r="AK34" i="1"/>
  <c r="AM34" i="1" s="1"/>
  <c r="AK33" i="1"/>
  <c r="AK32" i="1"/>
  <c r="AM32" i="1" s="1"/>
  <c r="AK31" i="1"/>
  <c r="AK30" i="1"/>
  <c r="AM30" i="1" s="1"/>
  <c r="AK29" i="1"/>
  <c r="AM29" i="1" s="1"/>
  <c r="AK28" i="1"/>
  <c r="AM28" i="1" s="1"/>
  <c r="AK27" i="1"/>
  <c r="AK26" i="1"/>
  <c r="AM26" i="1" s="1"/>
  <c r="AK25" i="1"/>
  <c r="AK24" i="1"/>
  <c r="AM24" i="1" s="1"/>
  <c r="AK23" i="1"/>
  <c r="AK22" i="1"/>
  <c r="AM22" i="1" s="1"/>
  <c r="AK21" i="1"/>
  <c r="AM21" i="1" s="1"/>
  <c r="AK20" i="1"/>
  <c r="AM20" i="1" s="1"/>
  <c r="AK19" i="1"/>
  <c r="AK18" i="1"/>
  <c r="AM18" i="1" s="1"/>
  <c r="AM17" i="1"/>
  <c r="AF40" i="1"/>
  <c r="AH40" i="1" s="1"/>
  <c r="AF38" i="1"/>
  <c r="AH38" i="1"/>
  <c r="AF37" i="1"/>
  <c r="AH37" i="1" s="1"/>
  <c r="AH41" i="1" s="1"/>
  <c r="AF34" i="1"/>
  <c r="AH34" i="1"/>
  <c r="AF33" i="1"/>
  <c r="AH33" i="1"/>
  <c r="AF32" i="1"/>
  <c r="AH32" i="1"/>
  <c r="AF31" i="1"/>
  <c r="AH31" i="1"/>
  <c r="AF30" i="1"/>
  <c r="AH30" i="1"/>
  <c r="AF29" i="1"/>
  <c r="AH29" i="1"/>
  <c r="AF28" i="1"/>
  <c r="AH28" i="1"/>
  <c r="AF27" i="1"/>
  <c r="AH27" i="1"/>
  <c r="AF26" i="1"/>
  <c r="AH26" i="1"/>
  <c r="AF25" i="1"/>
  <c r="AH25" i="1"/>
  <c r="AF24" i="1"/>
  <c r="AH24" i="1"/>
  <c r="AF23" i="1"/>
  <c r="AH23" i="1"/>
  <c r="AF22" i="1"/>
  <c r="AH22" i="1"/>
  <c r="AF21" i="1"/>
  <c r="AH21" i="1"/>
  <c r="AF20" i="1"/>
  <c r="AH20" i="1"/>
  <c r="AH35" i="1" s="1"/>
  <c r="AF19" i="1"/>
  <c r="AH19" i="1"/>
  <c r="AH17" i="1"/>
  <c r="AA40" i="1"/>
  <c r="AC40" i="1" s="1"/>
  <c r="AA39" i="1"/>
  <c r="AC39" i="1"/>
  <c r="AA38" i="1"/>
  <c r="AC38" i="1" s="1"/>
  <c r="AA37" i="1"/>
  <c r="AC37" i="1" s="1"/>
  <c r="AA36" i="1"/>
  <c r="AC36" i="1" s="1"/>
  <c r="AC41" i="1" s="1"/>
  <c r="AA34" i="1"/>
  <c r="AC34" i="1"/>
  <c r="AA33" i="1"/>
  <c r="AC33" i="1" s="1"/>
  <c r="AA32" i="1"/>
  <c r="AC32" i="1" s="1"/>
  <c r="AA31" i="1"/>
  <c r="AC31" i="1" s="1"/>
  <c r="AA30" i="1"/>
  <c r="AC30" i="1"/>
  <c r="AA29" i="1"/>
  <c r="AC29" i="1" s="1"/>
  <c r="AA28" i="1"/>
  <c r="AC28" i="1" s="1"/>
  <c r="AA27" i="1"/>
  <c r="AC27" i="1" s="1"/>
  <c r="AA26" i="1"/>
  <c r="AC26" i="1"/>
  <c r="AA25" i="1"/>
  <c r="AC25" i="1" s="1"/>
  <c r="AA24" i="1"/>
  <c r="AC24" i="1" s="1"/>
  <c r="AA23" i="1"/>
  <c r="AC23" i="1" s="1"/>
  <c r="AA22" i="1"/>
  <c r="AC22" i="1"/>
  <c r="AA21" i="1"/>
  <c r="AC21" i="1" s="1"/>
  <c r="AA20" i="1"/>
  <c r="AC20" i="1" s="1"/>
  <c r="AA19" i="1"/>
  <c r="AC19" i="1" s="1"/>
  <c r="AA17" i="1"/>
  <c r="AC17" i="1"/>
  <c r="V40" i="1"/>
  <c r="V37" i="1"/>
  <c r="V34" i="1"/>
  <c r="V33" i="1"/>
  <c r="V32" i="1"/>
  <c r="V31" i="1"/>
  <c r="X31" i="1"/>
  <c r="V30" i="1"/>
  <c r="V29" i="1"/>
  <c r="V28" i="1"/>
  <c r="X28" i="1"/>
  <c r="V27" i="1"/>
  <c r="V26" i="1"/>
  <c r="V25" i="1"/>
  <c r="X25" i="1"/>
  <c r="V24" i="1"/>
  <c r="V23" i="1"/>
  <c r="V22" i="1"/>
  <c r="V21" i="1"/>
  <c r="X21" i="1" s="1"/>
  <c r="V20" i="1"/>
  <c r="X20" i="1" s="1"/>
  <c r="X35" i="1" s="1"/>
  <c r="X42" i="1" s="1"/>
  <c r="V19" i="1"/>
  <c r="E41" i="1"/>
  <c r="L42" i="1"/>
  <c r="AR28" i="1" l="1"/>
  <c r="AH42" i="1"/>
  <c r="AR35" i="1"/>
  <c r="AR42" i="1" s="1"/>
  <c r="AR31" i="1"/>
  <c r="AC35" i="1"/>
  <c r="AC42" i="1" s="1"/>
  <c r="E42" i="1"/>
  <c r="O42" i="1"/>
  <c r="AM35" i="1"/>
  <c r="AM38" i="1"/>
  <c r="AM41" i="1" s="1"/>
  <c r="AM42" i="1" l="1"/>
</calcChain>
</file>

<file path=xl/sharedStrings.xml><?xml version="1.0" encoding="utf-8"?>
<sst xmlns="http://schemas.openxmlformats.org/spreadsheetml/2006/main" count="617" uniqueCount="337">
  <si>
    <r>
      <t xml:space="preserve">ALCALDÍA LOCAL DE </t>
    </r>
    <r>
      <rPr>
        <b/>
        <u/>
        <sz val="11"/>
        <color indexed="8"/>
        <rFont val="Calibri Light"/>
        <family val="2"/>
      </rPr>
      <t>BOSA</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</si>
  <si>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</si>
  <si>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</si>
  <si>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</si>
  <si>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</si>
  <si>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</si>
  <si>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</si>
  <si>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</si>
  <si>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</si>
  <si>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 de febrero de 2021</t>
  </si>
  <si>
    <t>Publicación del plan de gestión aprobado. Caso HOLA: 152074</t>
  </si>
  <si>
    <t>28 de abril de 2021</t>
  </si>
  <si>
    <t>Para el primer trimestre de la vigencia 2021, el plan de gestión de la Alcaldía Local alcanzó un nivel de desempeño del 83% de acuerdo con lo programado, y del 22%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</si>
  <si>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</si>
  <si>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95,41% de acuerdo con lo programado, y del 58,21% acumulado para la vigencia.</t>
  </si>
  <si>
    <t>24 de agosto de 2021</t>
  </si>
  <si>
    <t>Se realiza ajuste al reporte de la meta transversal de acciones de mejora, de acuerdo con los soportes suministrados por la Alcaldía Local y el registro disponible en MIMEC. El desempeño para el II Trimestre de 2021 es del 98,08% y del 58,88% acumulado para la vigencia</t>
  </si>
  <si>
    <t>3 de noviembre de 2021</t>
  </si>
  <si>
    <t>Para el tercer trimestre de la vigencia 2021, el plan de gestión de la Alcaldía Local alcanzó un nivel de desempeño del 96,58% de acuerdo con lo programado, y del 78,36%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</si>
  <si>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</si>
  <si>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</si>
  <si>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</si>
  <si>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</si>
  <si>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</si>
  <si>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</si>
  <si>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</si>
  <si>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</si>
  <si>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</si>
  <si>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</si>
  <si>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</si>
  <si>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</si>
  <si>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</si>
  <si>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</si>
  <si>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</si>
  <si>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</si>
  <si>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</si>
  <si>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</si>
  <si>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</si>
  <si>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</si>
  <si>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</si>
  <si>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</si>
  <si>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</si>
  <si>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</si>
  <si>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</si>
  <si>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</si>
  <si>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</si>
  <si>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</si>
  <si>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</si>
  <si>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</si>
  <si>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</si>
  <si>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</si>
  <si>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</si>
  <si>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</si>
  <si>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</si>
  <si>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</si>
  <si>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</si>
  <si>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</si>
  <si>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</si>
  <si>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</si>
  <si>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</si>
  <si>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</si>
  <si>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</si>
  <si>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</si>
  <si>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</si>
  <si>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</si>
  <si>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</si>
  <si>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</si>
  <si>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</si>
  <si>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</si>
  <si>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</si>
  <si>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2,3%</t>
  </si>
  <si>
    <t>Reporte de ejecución de la meta aportado por la DGDL proveniente de la MUSI</t>
  </si>
  <si>
    <t xml:space="preserve">El avance de metas entregado es una información que se reporta oficialmente por la Dirección de Planes de Desarrollo y fortalecimiento local de la Secretaria Distrital de Planeación, a través de la Matriz Unificada de Seguimiento a la Inversión MUSI, disponible en la página web de la SDP y aquí se reportan los datos al corte del segundo trimestre (junio 30 del 2021).
Nota: se ajusta la programación de la meta para el III Trimestre de 2021, dado que la información disponible corresponde al II Trimestre. </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</si>
  <si>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</si>
  <si>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</si>
  <si>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</si>
  <si>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</si>
  <si>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</si>
  <si>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</si>
  <si>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</si>
  <si>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</si>
  <si>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 para el III Trimestre de 2021</t>
  </si>
  <si>
    <t>Reporte Dirección para la Gestión del Desarrollo Local</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</si>
  <si>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</si>
  <si>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</si>
  <si>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</si>
  <si>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</si>
  <si>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</si>
  <si>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</si>
  <si>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</si>
  <si>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Soporte DGDL</t>
  </si>
  <si>
    <t>La Alcaldía Local de Bosa logró la ejecución de 28 propuestas ganadoras de presupuestos participativos (Fase II), de las 74 propuestas ganadoras.</t>
  </si>
  <si>
    <t>La Alcaldía Local de Bosa logró la ejecución de 52 propuestas ganadoras de presupuestos participativos (Fase II), de las 74 propuestas ganadoras.</t>
  </si>
  <si>
    <t>La Alcaldía Local de Bosa logró la  ejecución de  propuestas ganadoras de presupuestos participativos (Fase II), de las 74 propuestas ganadoras.</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</si>
  <si>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</si>
  <si>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</si>
  <si>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</si>
  <si>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</si>
  <si>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</si>
  <si>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</si>
  <si>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</si>
  <si>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 xml:space="preserve">Se logró el 5,58% del giro en el presupuuesto comprometido debido a que la mayoria de los contratos suscritos para la vigencia, tiene programados los pagos hasta despues del  primer trimestre. </t>
  </si>
  <si>
    <t xml:space="preserve">Reporte de ejecución de la meta aportado por la DGDL. </t>
  </si>
  <si>
    <t xml:space="preserve">La Alcaldía Local Bosa giró $10.534.777.498 del presupuesto comprometido constituido como obligaciones por pagar de la vigencia 2020, equivalente a $32.918.992.261, lo cual corresponde a un nivel de ejecución del 32%. 
Se logró el 32% de los giros en presupuesto comprometido para las vigencias 2020 anteriores, debido los contratos con mayores saldos son contratos de infraestructura y se debe esperar un concepto para la aprobación de su pago. </t>
  </si>
  <si>
    <t xml:space="preserve">La Alcaldía Local Bosa giró $15.110.364.946 del presupuesto comprometido constituido como obligaciones por pagar de la vigencia 2020, equivalente a $32.897.023.754, lo cual corresponde a un nivel de ejecución del 45,93%. 
Se logró el 45,93% de los giros en presupuesto comprometido para las vigencias 2020 anteriores, debido los contratos con mayores saldos son contratos de infraestructura y se debe esperar un concepto para la aprobación de su pago. </t>
  </si>
  <si>
    <t>Porcentaje de giros acumulados de obligaciones por pagar de la vigencia 2019 y anteriores</t>
  </si>
  <si>
    <t>(Giros acumulados/Presupuesto comprometido constituido como obligaciones por pagar de la vigencia 2019 y anteriores)*100</t>
  </si>
  <si>
    <t xml:space="preserve">Se logró el 15,46% de los giros en presupuesto comprometido para las vigencias 2019 anteriores, debido los contratos con mayores saldos son contratos de infraestructura y se debe esperar un concepto para la aprobación de su pago. </t>
  </si>
  <si>
    <t xml:space="preserve">Para el II Trimestre de 2021, la Alcaldía Local Bosa ha girado $14.200.091.163 del presupuesto comprometido constituido como obligaciones por pagar de la vigencia 2019 y anteriores, equivalente a $28.293.077.027, lo que representa un nivel de ejecución del 50,19%.
Se logró el 50,19% de los giros en presupuesto comprometido para las vigencias 2019 anteriores, debido los contratos con mayores saldos son contratos de infraestructura y se debe esperar un concepto para la aprobación de su pago. </t>
  </si>
  <si>
    <t xml:space="preserve">Para el III Trimestre de 2021, la Alcaldía Local Bosa ha girado $18.534.366.396 del presupuesto comprometido constituido como obligaciones por pagar de la vigencia 2019 y anteriores, equivalente a $28.265.613.808.
Se logró el 65,57% de los giros en presupuesto comprometido para las vigencias 2019 anteriores, debido los contratos con mayores saldos son contratos de infraestructura y se debe esperar un concepto para la aprobación de su pago. </t>
  </si>
  <si>
    <t>Porcentaje de compromiso del presupuesto de inversión directa de la vigencia 2021</t>
  </si>
  <si>
    <t>(Valor de RP de inversión directa de la vigencia  / Valor total del presupuesto de inversión directa de la Vigencia)*100</t>
  </si>
  <si>
    <t>Reporte de ejecución presupuestal BOGDATA</t>
  </si>
  <si>
    <t>Se logró comprometer el 25% del presupuesto de inversión directa para la vigencia 2021.</t>
  </si>
  <si>
    <t xml:space="preserve">Para el II Trimestre de 2021, la Alcaldía Local de Bosa comprometió $34.167.652.528 de los $76.497.960.000 asignados como presupuesto de inversión directa de la vigencia 2021, lo que representa un nivel de ejecución del 44,66%. </t>
  </si>
  <si>
    <t xml:space="preserve">Se comprometieron $59.990.941.276 de los $84.266.532.581 establecidos como presupuesto de inversión directa de la vigencia 2021. </t>
  </si>
  <si>
    <t>Reporte DGDL</t>
  </si>
  <si>
    <t xml:space="preserve">Se comprometieron $82.457.351.108 de los $84.266.532.581 establecidos como presupuesto de inversión directa de la vigencia 2021. </t>
  </si>
  <si>
    <t>Porcentaje de giros acumulados</t>
  </si>
  <si>
    <t>(Giros acumulados de inversión directa/Presupuesto disponible de inversión directa de la vigencia)*100</t>
  </si>
  <si>
    <t>Se logró girar el 10% del presupuesto de inversión directa de la vigencia para la vigencia 2021.</t>
  </si>
  <si>
    <t xml:space="preserve">La Alcaldía Local de Bosa giró $15.065.968.806 de los $76.497.960.000 asignados comopresupuesto disponible de inversión directa de la vigencia, lo que representa un nivel de ejecución acumulado del 19,69%. </t>
  </si>
  <si>
    <t xml:space="preserve">La Alcaldía Local de Bosa giró $36.588.924.445 de los $84.266.532.581 asignados como presupuesto disponible de inversión directa de la vigencia, lo que representa un nivel de ejecución acumulado del 43,42%. </t>
  </si>
  <si>
    <t xml:space="preserve">La Alcaldía Local de Bosa giró $49.197.820.700 de los $84.266.532.581 asignados como presupuesto disponible de inversión directa de la vigencia, lo que representa un nivel de ejecución acumulado del 58,38%. </t>
  </si>
  <si>
    <t>Porcentaje de contratos registrados en SIPSE Local</t>
  </si>
  <si>
    <t>(Número de contratos registrados en SIPSE Local /Número de contratos publicados en la plataforma SECOP I y II)*100%</t>
  </si>
  <si>
    <t>Reporte SIPSE LOCAL y Reporte SECOP</t>
  </si>
  <si>
    <t>Reporte de seguimiento</t>
  </si>
  <si>
    <t>Se logró registrar en el sistema SIPSE Local para el primer trimestre el 97, 80% de los contratos publicados en SECOP I y SECOP II.</t>
  </si>
  <si>
    <t>Se logró registrar en el sistema SIPSE Local para el segundo trimestre el 98, 89% de los contratos publicados en SECOP I y SECOP II.</t>
  </si>
  <si>
    <t>Se logró registrar en el sistema SIPSE Local para el tercer trimestre el 100% de los contratos publicados en SECOP I y SECOP II.</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</si>
  <si>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</si>
  <si>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</si>
  <si>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</si>
  <si>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</si>
  <si>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La Alcaldía Bosa logro registrar el 96,4% de los contratos celebrados en estado de ejecución  dentro del sistema SIPSE.</t>
  </si>
  <si>
    <t>La Alcaldía Local de Bosa ha registrado 264 contratos en SIPSE Local en estado ejecución de los contratos registrados en SIPSE Local.</t>
  </si>
  <si>
    <t>La Alcaldía Local de Bosa ha registrado 331 contratos en SIPSE Local en estado ejecución de los contratos registrados en SIPSE Local.</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</si>
  <si>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</si>
  <si>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</si>
  <si>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</si>
  <si>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</si>
  <si>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Reporte SIPSE Local</t>
  </si>
  <si>
    <t>La Alcaldía de Bosa logró registrar y actualizar el 97,7% de la información en SIPSE</t>
  </si>
  <si>
    <t>Informe de semaforos SIPSE</t>
  </si>
  <si>
    <t>La Alcaldía de Bosa logró registrar y actualizar el 99,6% de la información en SIPSE</t>
  </si>
  <si>
    <t>La Alcaldía de Bosa logró registrar y actualizar el 95% de la información en SIPSE</t>
  </si>
  <si>
    <t>Inspección, vigilancia y control</t>
  </si>
  <si>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</si>
  <si>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</si>
  <si>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</si>
  <si>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</si>
  <si>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</si>
  <si>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</si>
  <si>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Para el primer trimestre, se logró impulsar procesalmente( avocar, rechazar, enviar al competente y todo los que derive del desarrollo de la actuación) 2372 expedientes, obteniendo un 100% de cumplimiento.</t>
  </si>
  <si>
    <t>Reporte de la DGP, cargados en la meta 11 de la carpeta SharePoint</t>
  </si>
  <si>
    <t xml:space="preserve">Para el segundo trimestre, se logró impulsar procesalmente (avocar, rechazar, enviar al competente y todo los que derive del desarrollo de la actuación) 20.601 expedientes, obteniendo un 100% de cumplimiento.
En el segundo trimestre de 2021, la alcaldía local de Bosa impulsó procesalmente 20601 expedientes a cargo de las inspecciones de policía, lo que representa un resultado de ___% para el periodo. </t>
  </si>
  <si>
    <t xml:space="preserve">Para el tercer trimestre, se logró impulsar procesalmente (avocar, rechazar, enviar al competente y todo los que derive del desarrollo de la actuación) 17.229 expedientes, obteniendo un 100% de cumplimiento.
 </t>
  </si>
  <si>
    <t xml:space="preserve">Para el IV trimestre, se logró impulsar procesalmente (avocar, rechazar, enviar al competente y todo los que derive del desarrollo de la actuación) 17.028 expedientes, obteniendo un 100% de cumplimiento.
 </t>
  </si>
  <si>
    <t>Fallos de fondo en primera instancia proferidos</t>
  </si>
  <si>
    <t>Número de Fallos de fondo en primera instancia proferidos</t>
  </si>
  <si>
    <t>Fallos de fondo</t>
  </si>
  <si>
    <t>Para el segundo trimestre, se logró proferir 518 fallos en primera instancia sobre los expedientes a cargo de las inspecciones de policía, obteniendo un 54% de cumplimiento.</t>
  </si>
  <si>
    <t>Reporte de la DGP, cargados en la meta 12 de la carpeta SharePoint</t>
  </si>
  <si>
    <t>Para el segundo trimestre, se logró proferir 7806 fallos en primera instancia sobre los expedientes a cargo de las inspecciones de policía, obteniendo un 100% de cumplimiento.</t>
  </si>
  <si>
    <t>Para el tercer trimestre, se logró proferir 4592 fallos en primera instancia sobre los expedientes a cargo de las inspecciones de policía, obteniendo un 100% de cumplimiento.</t>
  </si>
  <si>
    <t>Para el IV trimestre, se logró proferir 5008 fallos en primera instancia sobre los expedientes a cargo de las inspecciones de policía, obteniendo un 100% de cumplimiento.</t>
  </si>
  <si>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</si>
  <si>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</si>
  <si>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</si>
  <si>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</si>
  <si>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</si>
  <si>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Para el primer trimestre se logró terminar de archivar 63 actuaciones administrativas, obteniendose un 100% de cumplimiento.</t>
  </si>
  <si>
    <t>Reporte de la DGP, cargados en la meta 13 de la carpeta SharePoint</t>
  </si>
  <si>
    <t>Para el segundo trimestre se logró terminar de archivar 81 actuaciones administrativas, obteniendose un 100% de cumplimiento.</t>
  </si>
  <si>
    <t>Para el tercer trimestre se logró terminar de archivar 103 actuaciones administrativas, obteniendose un 100% de cumplimiento.</t>
  </si>
  <si>
    <t>Para el IV trimestre se logró terminar de archivar 77 actuaciones administrativas, obteniendose un 100% de cumplimiento.</t>
  </si>
  <si>
    <t>Actuaciones Administrativas terminadas hasta la primera instancia</t>
  </si>
  <si>
    <t>Número de Actuaciones Administrativas terminadas hasta la primera instancia</t>
  </si>
  <si>
    <t xml:space="preserve">Durante el primer trimestre la Alcaldía Local genero una estrategia encaminada a terminar de archivar las actuaciones administrativas. </t>
  </si>
  <si>
    <t>Reporte de la DGP, cargados en la meta 14 de la carpeta SharePoint</t>
  </si>
  <si>
    <t>Para el segundo trimestre se logró terminar de archivar 107 actuaciones administrativas en primera instancia, obteniendose un 100% de cumplimiento.</t>
  </si>
  <si>
    <t>Para el tercer trimestre se logró terminar de archivar 109 actuaciones administrativas en primera instancia, obteniendose un 100% de cumplimiento.</t>
  </si>
  <si>
    <t>Para el IV trimestre se logró terminar de archivar 91 actuaciones administrativas en primera instancia, obteniendose un 100% de cumplimiento.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</si>
  <si>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</si>
  <si>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</si>
  <si>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</si>
  <si>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</si>
  <si>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</si>
  <si>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La Alcaldía Local de Bosa durante el primer trimestre de la vigencia realizó 16 operativos en materia de integridad del espacio público, obteniendose un 100% de cumplimiento. </t>
  </si>
  <si>
    <t>Soportes de operativos en el formato evidencia de reunión GDI-GPD-F029, cargados en la meta 15 de la carpeta SharePoint.</t>
  </si>
  <si>
    <t xml:space="preserve">La Alcaldía Local de Bosa durante el segundo  trimestre de la vigencia realizó 17 operativos en materia de integridad del espacio público, obteniendose un 94,44% de cumplimiento. </t>
  </si>
  <si>
    <t xml:space="preserve">La Alcaldía Local de Bosa durante el tercer  trimestre de la vigencia realizó 18 operativos en materia de integridad del espacio público, obteniendose un 100% de cumplimiento. </t>
  </si>
  <si>
    <t xml:space="preserve">La Alcaldía Local de Bosa durante el tercer  trimestre de la vigencia realizó 16 operativos en materia de integridad del espacio público, obteniendose un 88.89% de cumplimiento. </t>
  </si>
  <si>
    <t>Soportes de operativos en el formato evidencia de reunión GDI-GPD-F029, cargados en la meta 16 de la carpeta SharePoint.</t>
  </si>
  <si>
    <t>Acciones de control u operativos en materia actividad económica realizadas</t>
  </si>
  <si>
    <t>Número de Acciones de control u operativos en materia actividad económica realizadas</t>
  </si>
  <si>
    <t>Para el primer trimestre, se logró realizar 31 operativos en materia de actividad económica,obteniendose un 100% de cumpliminento.</t>
  </si>
  <si>
    <t>Soportes de operativos  en los formatos evidencia de reunión GDI-GPD- F029 y formato Acta de Visita GET- IVC- F035, cargados en la meta 16 de la carpeta SharePoint.</t>
  </si>
  <si>
    <t>Para el segundo trimestre, se logró realizar 36 operativos en materia de actividad económica,obteniendose un 100% de cumpliminento.</t>
  </si>
  <si>
    <t>Para el tercer trimestre, se logró realizar 69 operativos en materia de actividad económica,obteniendose un 100% de cumpliminento.</t>
  </si>
  <si>
    <t>Para el IV trimestre, se logró realizar 47 operativos en materia de actividad económica,obteniendose un 100% de cumpliminento.</t>
  </si>
  <si>
    <t>Acciones de control u operativos en materia de obras y urbanismo realizadas</t>
  </si>
  <si>
    <t>Número de Acciones de control u operativos en materia de obras y urbanismo realizadas</t>
  </si>
  <si>
    <t>Para el primer trimestre, se logró realizar 38 acciones y operativos en materia de obras y urbanismo, obteniendo un 100% de cumplimiento.</t>
  </si>
  <si>
    <t>Soportes  de 38 acciones y operativos en los formatos GET-IVC-F034 y formato de reunión GDI-GPD-F029,cargados en la meta 17 de la carpeta SharePoint</t>
  </si>
  <si>
    <t>Para el segundo trimestre, se logró realizar 17 acciones y operativos en materia de obras y urbanismo, obteniendo un 100% de cumplimiento.</t>
  </si>
  <si>
    <t>Soportes  de 17 acciones y operativos en los formatos GET-IVC-F034 y formato de reunión GDI-GPD-F029,cargados en la meta 17 de la carpeta SharePoint</t>
  </si>
  <si>
    <t>Para el tercer trimestre, se logró realizar 13 acciones y operativos en materia de obras y urbanismo, obteniendo un 76,47% de cumplimiento.</t>
  </si>
  <si>
    <t>Para el IV trimestre, se logró realizar 24 acciones y operativos en materia de obras y urbanismo, obteniendo un 100% de cumplimiento.</t>
  </si>
  <si>
    <t>Soportes  de 24 acciones y operativos en los formatos GET-IVC-F034 y formato de reunión GDI-GPD-F029,cargados en la meta 17 de la carpeta SharePoint</t>
  </si>
  <si>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</si>
  <si>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</si>
  <si>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</si>
  <si>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</si>
  <si>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Para el primer trimestre, se logró realizar 5 operativos  en relación al cumplimiento de los fallos Río Bogotá, el resultado de la medición fue de un 100% de cumplimiento.</t>
  </si>
  <si>
    <t>Soportes de 5 operativos en el formato de reunión  GDI-GPD-F029, cargados en la meta 18 de la carpeta SharePoint.</t>
  </si>
  <si>
    <t>Para el segundo trimestre, se logró realizar 6 operativos  en relación al cumplimiento de los fallos Río Bogotá, el resultado de la medición fue de un 100% de cumplimiento.</t>
  </si>
  <si>
    <t>Soportes de 6 operativos en el formato de reunión  GDI-GPD-F029, cargados en la meta 18 de la carpeta SharePoint.</t>
  </si>
  <si>
    <t>Para el tercer trimestre, se logró realizar 5 operativos  en relación al cumplimiento de los fallos Río Bogotá, el resultado de la medición fue de un 100% de cumplimiento.</t>
  </si>
  <si>
    <t>Para el IV trimestre, se logró realizar 1 operativos  en relación al cumplimiento de los fallos Río Bogotá, el resultado de la medición fue de un 50% de cumplimiento.</t>
  </si>
  <si>
    <t>Soportes de 1 operativos en el formato de reunión  GDI-GPD-F029, cargados en la meta 18 de la carpeta SharePoint.</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</si>
  <si>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</si>
  <si>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</si>
  <si>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</si>
  <si>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</si>
  <si>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</si>
  <si>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</si>
  <si>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</si>
  <si>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</si>
  <si>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</si>
  <si>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</si>
  <si>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</si>
  <si>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</si>
  <si>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</si>
  <si>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99%, resultados obtenidos de la inspección ambiental realizada el 19 de abril de 2021, empleando el formato: PLE-PIN-F012 Formato inspecciones ambientales para verificación de implementación del plan institucional de gestión ambiental.</t>
  </si>
  <si>
    <t>Reporte de gestión ambiental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</si>
  <si>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</si>
  <si>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</si>
  <si>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</si>
  <si>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</si>
  <si>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</si>
  <si>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</si>
  <si>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</si>
  <si>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</si>
  <si>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presenta un nivel de gestión de las acciones de mejora del 92%. Tiene 3 acciones vencidas</t>
  </si>
  <si>
    <t>La localidad tiene 3 acciones de mejora, las cuales 1  presenta vencimiento (Plan 80). El porcentaje de ejecución muestra el avance en el cierre o cumplimiento de acciones frente a las acciones asignadas en aplicativo MIMEC para los planes de mejora en ejecución. Nota: No se incluyen las acciones repetidas del plan 177.</t>
  </si>
  <si>
    <t>Reporte de acciones de mejora MIMEC.</t>
  </si>
  <si>
    <t>La localidad cuenta con 13 acciones de mejora abiertas, de las cuales 3 presentan vencimiento.</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</si>
  <si>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</si>
  <si>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</si>
  <si>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</si>
  <si>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</si>
  <si>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</si>
  <si>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</si>
  <si>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</si>
  <si>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</si>
  <si>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</si>
  <si>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</si>
  <si>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Bosa ha cumplido con 113 de los 115 requisitos de publicación de información en su página web, de acuerdo con lo previsto en la Ley 1712 de 2014, según lo informado por la Oficina Asesora de Comunicaciones de la SDG mediante memorando No. 20211400241773, lo que representa un avance del 98,26% para el II Trimestre de 2021</t>
  </si>
  <si>
    <t>http://www.bosa.gov.co/tabla_archivos/107-registros-publicaciones</t>
  </si>
  <si>
    <t>La Alcaldía Local de Bosa ha cumpido 115 de los 115 requisitos de publicación de información en su página web, de acuerdo con lo previsto en la Ley 1712 de 2014, según lo informado por la Oficina Asesora de Comunicaciones de la SDG mediante memorando No. 20211400349573</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</si>
  <si>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</si>
  <si>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</si>
  <si>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</si>
  <si>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</si>
  <si>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</si>
  <si>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</si>
  <si>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La Alcaldía Local de Bosa asistió a la capacitación brindada a los promotores de mejora, en la que se brindaron lineamientos sobre la gestión de riesgos, planes de mejora, planeación institucional y PAAC.</t>
  </si>
  <si>
    <t xml:space="preserve">Registro de asistencia Teams.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</si>
  <si>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</si>
  <si>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</si>
  <si>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</si>
  <si>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</si>
  <si>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</si>
  <si>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</si>
  <si>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</si>
  <si>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</si>
  <si>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</si>
  <si>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</si>
  <si>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atendido 6-301 requerimientos ciudadanos del periodo 2017 a 2020.</t>
  </si>
  <si>
    <t>Reporte CRONOS</t>
  </si>
  <si>
    <t xml:space="preserve">La Localidad de Bosa ha atendido 6.634 requerimientos ciudadanos, de los 6.950 recibidos, lo que representa un 95,5% de gestión frente a la meta prevista. </t>
  </si>
  <si>
    <t>Reporte de requerimientos ciudadanos Subsecretaría de Gestión Institucional</t>
  </si>
  <si>
    <t>La localidad de Bosa ha atendido 1892 requerimientos ciudadanos, de los 1922 recibidos, lo que representan un avance acumulado del 98,44% de gestión frente a la meta prevista.</t>
  </si>
  <si>
    <t>Reporte de requerimientos ciudadanos SGI</t>
  </si>
  <si>
    <t>Total metas transversales (20%)</t>
  </si>
  <si>
    <t xml:space="preserve">Total plan de gestión </t>
  </si>
  <si>
    <t>La Alcaldia Local de Bosa conto con 9911 en el 2021 y 6980 de 2020 votantes, presencial y virtual que participaron en la segunda fase de presupuestos participativos 2020 y 2021. Se evidencia el cumplimiento de  la meta plan de gestión programada. Siendo la segunda localidad en el ranking de votación y cumplimiento.</t>
  </si>
  <si>
    <t xml:space="preserve">La Alcaldía Local Bosa giró $22.182.372.968 del presupuesto comprometido constituido como obligaciones por pagar de la vigencia 2020, equivalente a $32.893.033.116, lo cual corresponde a un nivel de ejecución del 67,44%. 
Debido a que los contratos con mayores saldos son contratos de infraestructura, se debe esperar un concepto para la aprobación de su pago. </t>
  </si>
  <si>
    <t>Para el IV Trimestre de 2021, la Alcaldía Local Bosa ha girado $23.240.548.459 del presupuesto comprometido constituido como obligaciones por pagar de la vigencia 2019 y anteriores, equivalente a $28.240.652.158.</t>
  </si>
  <si>
    <t xml:space="preserve">La alcaldía local de Bosa logró impulsar procesalmente (avocar, rechazar, enviar al competente y todo los que derive del desarrollo de la actuación) 57.230 expedientes, obteniendo un 100% de cumplimiento.
 </t>
  </si>
  <si>
    <t>La alcaldía local logró proferir 17.924 fallos en primera instancia sobre los expedientes a cargo de las inspecciones de policía, obteniendo un 100% de cumplimiento.</t>
  </si>
  <si>
    <t>Se logró terminar de archivar 324 actuaciones administrativas, obteniendose un 100% de cumplimiento.</t>
  </si>
  <si>
    <t xml:space="preserve">La Alcaldía Local de Bosa durante el cuarto  trimestre de la vigencia realizó 16 operativos en materia de integridad del espacio público, para un total de 67 operativos en la vigencia, obteniendose un 95,71% de cumplimiento de la meta. </t>
  </si>
  <si>
    <t>Se logró realizar 92 acciones y operativos en materia de obras y urbanismo, obteniendo un 100% de cumplimiento.</t>
  </si>
  <si>
    <t>Se logró realizar 17 operativos  en relación al cumplimiento de los fallos Río Bogotá, el resultado de la medición fue de un 100% de cumplimiento.</t>
  </si>
  <si>
    <t>Implementación del Sistema de Gestión Ambiental en un porcentaje de 94%, resultados obtenidos de la inspección ambiental realizada el 08 de noviembre de 2021, empleando el formato: PLE-PIN-F012 Formato inspecciones ambientales para verificación de implementación del plan institucional de gestión ambiental.</t>
  </si>
  <si>
    <t xml:space="preserve">Reporte de gestión ambiental </t>
  </si>
  <si>
    <t>Implementación del Sistema de Gestión Ambiental en un porcentaje de 94%, resultados obtenidos de la inspección ambiental realizada el 08 de noviembre de 2021, empleando el formato: PLE-PIN-F012 Formato inspecciones ambientales para verificación de implementación del plan institucional de gestión ambiental. La meta presenta un avance acumulado del 100%.</t>
  </si>
  <si>
    <t>De las 5 acciones abiertas, la localidad tiene 1 acción vencida, lo que representa una ejecución de la meta del 80%</t>
  </si>
  <si>
    <t xml:space="preserve">La meta presenta un resultado acumulado del 78,9%. Se recomienda realizar seguimiento y control a la implementación de las acciones de mejora para evitar su vencimiento. </t>
  </si>
  <si>
    <t>La acaldía local cumplió con la publicación en su página web de 115 requisitos de información , de acuerdo con lo dispuesto por la Ley 1712 de 2014.</t>
  </si>
  <si>
    <t xml:space="preserve">La acaldía local cumplió con la publicación en su página web de 115 requisitos de información , de acuerdo con lo dispuesto por la Ley 1712 de 2014. La meta alcanzó un resultado acumulado del 99,42%. </t>
  </si>
  <si>
    <t>Soportes de reunión</t>
  </si>
  <si>
    <t>La alcaldía local participó en las reuniones y capacitaciones brindadas para la mejora del sistema de gestión institucional</t>
  </si>
  <si>
    <t xml:space="preserve">La alcaldía local atendión 1922 requerimientos ciudadanos, lo que representa el cumplimiento del 100% de la meta establecida. </t>
  </si>
  <si>
    <t>Reporte SGI</t>
  </si>
  <si>
    <r>
      <t xml:space="preserve">1. Cumplir el </t>
    </r>
    <r>
      <rPr>
        <b/>
        <sz val="11"/>
        <color indexed="8"/>
        <rFont val="Calibri Light"/>
        <family val="2"/>
        <scheme val="major"/>
      </rPr>
      <t>10%</t>
    </r>
    <r>
      <rPr>
        <sz val="11"/>
        <color indexed="8"/>
        <rFont val="Calibri Light"/>
        <family val="2"/>
        <scheme val="major"/>
      </rPr>
      <t xml:space="preserve"> de las metas del Plan de Desarrollo Local (metas entregadas)</t>
    </r>
  </si>
  <si>
    <r>
      <t xml:space="preserve">2. Incrementar en </t>
    </r>
    <r>
      <rPr>
        <b/>
        <sz val="11"/>
        <color indexed="8"/>
        <rFont val="Calibri Light"/>
        <family val="2"/>
        <scheme val="major"/>
      </rPr>
      <t xml:space="preserve">15% </t>
    </r>
    <r>
      <rPr>
        <sz val="11"/>
        <color indexed="8"/>
        <rFont val="Calibri Light"/>
        <family val="2"/>
        <scheme val="major"/>
      </rPr>
      <t>la participación efectiva la ciudadanía  votantes) en los ejercicios de presupuestos participativos Fase II con respecto al año anterior</t>
    </r>
  </si>
  <si>
    <r>
      <t xml:space="preserve">3. Lograr que el </t>
    </r>
    <r>
      <rPr>
        <b/>
        <sz val="11"/>
        <rFont val="Calibri Light"/>
        <family val="2"/>
        <scheme val="major"/>
      </rPr>
      <t xml:space="preserve">100% </t>
    </r>
    <r>
      <rPr>
        <sz val="11"/>
        <rFont val="Calibri Light"/>
        <family val="2"/>
        <scheme val="major"/>
      </rPr>
      <t xml:space="preserve"> de las propuestas ganadoras de  presupuestos participativos (Fase II) cuenten con todos los recursos comprometidos en la vigencia.</t>
    </r>
  </si>
  <si>
    <r>
      <t xml:space="preserve">4. Girar mínimo el </t>
    </r>
    <r>
      <rPr>
        <b/>
        <sz val="11"/>
        <color indexed="8"/>
        <rFont val="Calibri Light"/>
        <family val="2"/>
        <scheme val="major"/>
      </rPr>
      <t>64%</t>
    </r>
    <r>
      <rPr>
        <sz val="11"/>
        <color indexed="8"/>
        <rFont val="Calibri Light"/>
        <family val="2"/>
        <scheme val="major"/>
      </rPr>
      <t xml:space="preserve"> del presupuesto comprometido constituido como obligaciones por pagar de la vigencia 2020</t>
    </r>
  </si>
  <si>
    <r>
      <t>5. Girar mínimo el </t>
    </r>
    <r>
      <rPr>
        <b/>
        <sz val="11"/>
        <color indexed="8"/>
        <rFont val="Calibri Light"/>
        <family val="2"/>
        <scheme val="major"/>
      </rPr>
      <t xml:space="preserve"> 64% </t>
    </r>
    <r>
      <rPr>
        <sz val="11"/>
        <color indexed="8"/>
        <rFont val="Calibri Light"/>
        <family val="2"/>
        <scheme val="major"/>
      </rPr>
      <t>del presupuesto comprometido constituido como obligaciones por pagar de la vigencia 2019 y anteriores</t>
    </r>
  </si>
  <si>
    <r>
      <t xml:space="preserve">6. Comprometer mínimo el </t>
    </r>
    <r>
      <rPr>
        <b/>
        <sz val="11"/>
        <color indexed="8"/>
        <rFont val="Calibri Light"/>
        <family val="2"/>
        <scheme val="major"/>
      </rPr>
      <t>25%</t>
    </r>
    <r>
      <rPr>
        <sz val="11"/>
        <color indexed="8"/>
        <rFont val="Calibri Light"/>
        <family val="2"/>
        <scheme val="major"/>
      </rPr>
      <t xml:space="preserve"> al 30 de junio y el </t>
    </r>
    <r>
      <rPr>
        <b/>
        <sz val="11"/>
        <color indexed="8"/>
        <rFont val="Calibri Light"/>
        <family val="2"/>
        <scheme val="major"/>
      </rPr>
      <t>97%</t>
    </r>
    <r>
      <rPr>
        <sz val="11"/>
        <color indexed="8"/>
        <rFont val="Calibri Light"/>
        <family val="2"/>
        <scheme val="major"/>
      </rPr>
      <t xml:space="preserve"> al 31 de diciembre del presupuesto de inversión directa de la vigencia 2021</t>
    </r>
  </si>
  <si>
    <r>
      <t xml:space="preserve">7. Girar mínimo el </t>
    </r>
    <r>
      <rPr>
        <b/>
        <sz val="11"/>
        <color indexed="8"/>
        <rFont val="Calibri Light"/>
        <family val="2"/>
        <scheme val="major"/>
      </rPr>
      <t>40% </t>
    </r>
    <r>
      <rPr>
        <sz val="11"/>
        <color indexed="8"/>
        <rFont val="Calibri Light"/>
        <family val="2"/>
        <scheme val="major"/>
      </rPr>
      <t>del presupuesto total  disponible de inversión directa de la vigencia</t>
    </r>
  </si>
  <si>
    <r>
      <t xml:space="preserve">8. Registrar en el sistema SIPSE Local, el </t>
    </r>
    <r>
      <rPr>
        <b/>
        <sz val="11"/>
        <color indexed="8"/>
        <rFont val="Calibri Light"/>
        <family val="2"/>
        <scheme val="major"/>
      </rPr>
      <t>95%</t>
    </r>
    <r>
      <rPr>
        <sz val="11"/>
        <color indexed="8"/>
        <rFont val="Calibri Light"/>
        <family val="2"/>
        <scheme val="major"/>
      </rPr>
      <t xml:space="preserve"> de los contratos publicados en la plataforma SECOP I y II de la vigencia. </t>
    </r>
  </si>
  <si>
    <r>
      <t xml:space="preserve">9. Lograr que el </t>
    </r>
    <r>
      <rPr>
        <b/>
        <sz val="11"/>
        <color indexed="8"/>
        <rFont val="Calibri Light"/>
        <family val="2"/>
        <scheme val="major"/>
      </rPr>
      <t>100%</t>
    </r>
    <r>
      <rPr>
        <sz val="11"/>
        <color indexed="8"/>
        <rFont val="Calibri Light"/>
        <family val="2"/>
        <scheme val="major"/>
      </rPr>
      <t xml:space="preserve"> de los contratos celebrados se encuentren en estado ejecución dentro del sistema SIPSE Local. </t>
    </r>
  </si>
  <si>
    <r>
      <t xml:space="preserve">10. Registrar y actualizar al </t>
    </r>
    <r>
      <rPr>
        <b/>
        <sz val="11"/>
        <color indexed="8"/>
        <rFont val="Calibri Light"/>
        <family val="2"/>
        <scheme val="major"/>
      </rPr>
      <t>95%</t>
    </r>
    <r>
      <rPr>
        <sz val="11"/>
        <color indexed="8"/>
        <rFont val="Calibri Light"/>
        <family val="2"/>
        <scheme val="major"/>
      </rPr>
      <t xml:space="preserve"> la información en los módulos y funcionalidades en producción de SIPSE Local de la vigencia (Módulo de proyectos-Banco de Iniciativas, Módulo de Contratación y Financiero)</t>
    </r>
  </si>
  <si>
    <r>
      <t xml:space="preserve">11. Impulsar procesalmente (avocar, rechazar, enviar al competente y todo lo que derive del desarrollo de la actuación), </t>
    </r>
    <r>
      <rPr>
        <b/>
        <sz val="11"/>
        <color indexed="8"/>
        <rFont val="Calibri Light"/>
        <family val="2"/>
        <scheme val="major"/>
      </rPr>
      <t>7.680</t>
    </r>
    <r>
      <rPr>
        <sz val="11"/>
        <color indexed="8"/>
        <rFont val="Calibri Light"/>
        <family val="2"/>
        <scheme val="major"/>
      </rPr>
      <t xml:space="preserve"> expedientes a cargo de las inspecciones de policía.</t>
    </r>
  </si>
  <si>
    <r>
      <t xml:space="preserve">12. Proferir </t>
    </r>
    <r>
      <rPr>
        <b/>
        <sz val="11"/>
        <color indexed="8"/>
        <rFont val="Calibri Light"/>
        <family val="2"/>
        <scheme val="major"/>
      </rPr>
      <t>3.840</t>
    </r>
    <r>
      <rPr>
        <sz val="11"/>
        <color indexed="8"/>
        <rFont val="Calibri Light"/>
        <family val="2"/>
        <scheme val="major"/>
      </rPr>
      <t xml:space="preserve"> de fallos en primera instancia sobre los expedientes a cargo de las inspecciones de policía</t>
    </r>
  </si>
  <si>
    <r>
      <t xml:space="preserve">13. Terminar (archivar), </t>
    </r>
    <r>
      <rPr>
        <b/>
        <sz val="11"/>
        <color indexed="8"/>
        <rFont val="Calibri Light"/>
        <family val="2"/>
        <scheme val="major"/>
      </rPr>
      <t xml:space="preserve">219 </t>
    </r>
    <r>
      <rPr>
        <sz val="11"/>
        <color indexed="8"/>
        <rFont val="Calibri Light"/>
        <family val="2"/>
        <scheme val="major"/>
      </rPr>
      <t>actuaciones administrativas activas</t>
    </r>
  </si>
  <si>
    <r>
      <t xml:space="preserve">14. Terminar </t>
    </r>
    <r>
      <rPr>
        <b/>
        <sz val="11"/>
        <color indexed="8"/>
        <rFont val="Calibri Light"/>
        <family val="2"/>
        <scheme val="major"/>
      </rPr>
      <t>141</t>
    </r>
    <r>
      <rPr>
        <sz val="11"/>
        <color indexed="8"/>
        <rFont val="Calibri Light"/>
        <family val="2"/>
        <scheme val="major"/>
      </rPr>
      <t xml:space="preserve"> actuaciones administrativas en primera instancia</t>
    </r>
  </si>
  <si>
    <r>
      <t xml:space="preserve">15. Realizar </t>
    </r>
    <r>
      <rPr>
        <b/>
        <sz val="11"/>
        <color indexed="8"/>
        <rFont val="Calibri Light"/>
        <family val="2"/>
        <scheme val="major"/>
      </rPr>
      <t>70</t>
    </r>
    <r>
      <rPr>
        <sz val="11"/>
        <color indexed="8"/>
        <rFont val="Calibri Light"/>
        <family val="2"/>
        <scheme val="major"/>
      </rPr>
      <t xml:space="preserve"> operativos de inspección, vigilancia y control en materia de integridad del espacio público</t>
    </r>
  </si>
  <si>
    <r>
      <t xml:space="preserve">16. Realizar </t>
    </r>
    <r>
      <rPr>
        <b/>
        <sz val="11"/>
        <color indexed="8"/>
        <rFont val="Calibri Light"/>
        <family val="2"/>
        <scheme val="major"/>
      </rPr>
      <t>126</t>
    </r>
    <r>
      <rPr>
        <sz val="11"/>
        <color indexed="8"/>
        <rFont val="Calibri Light"/>
        <family val="2"/>
        <scheme val="major"/>
      </rPr>
      <t xml:space="preserve"> operativos de inspección, vigilancia y control en materia de actividad económica </t>
    </r>
  </si>
  <si>
    <r>
      <t xml:space="preserve">17. Realizar </t>
    </r>
    <r>
      <rPr>
        <b/>
        <sz val="11"/>
        <color indexed="8"/>
        <rFont val="Calibri Light"/>
        <family val="2"/>
        <scheme val="major"/>
      </rPr>
      <t>60</t>
    </r>
    <r>
      <rPr>
        <sz val="11"/>
        <color indexed="8"/>
        <rFont val="Calibri Light"/>
        <family val="2"/>
        <scheme val="major"/>
      </rPr>
      <t xml:space="preserve"> operativos de inspección, vigilancia y control en materia de obras y urbanismo </t>
    </r>
  </si>
  <si>
    <r>
      <t xml:space="preserve">18. Realizar </t>
    </r>
    <r>
      <rPr>
        <b/>
        <sz val="11"/>
        <color indexed="8"/>
        <rFont val="Calibri Light"/>
        <family val="2"/>
        <scheme val="major"/>
      </rPr>
      <t>10</t>
    </r>
    <r>
      <rPr>
        <sz val="11"/>
        <color indexed="8"/>
        <rFont val="Calibri Light"/>
        <family val="2"/>
        <scheme val="major"/>
      </rPr>
      <t xml:space="preserve"> operativos de inspección, vigilancia y control para dar cumplimiento a los fallos Río Bogotá </t>
    </r>
  </si>
  <si>
    <t xml:space="preserve">Se logró registrar en el sistema SIPSE Local para el IV trimestre el 95,69% de los contratos publicados en SECOP I y SECOP II, es decir, 400 de los 418 contratos. </t>
  </si>
  <si>
    <t>La Alcaldía Local de Bosa ha registrado 390 contratos en SIPSE Local en estado ejecución de los 400 contratos registrados en SIPSE Local.</t>
  </si>
  <si>
    <t xml:space="preserve">La Alcaldía de Bosa logró registrar y actualizar el 96,83% de la información en SIPSE, lo que representa un cumplimiento del 100% de la meta. </t>
  </si>
  <si>
    <t xml:space="preserve">Se logró registrar en el sistema SIPSE Local para el IV trimestre el 95,69% de los contratos publicados en SECOP I y SECOP II, es decir, 400 de los 418 contratos. La meta presenta un resultado acumulado del 100% de lo esperado. </t>
  </si>
  <si>
    <t>Se logró terminar de archivar 307 actuaciones administrativas en primera instancia, obteniendose un 100% de cumplimiento.</t>
  </si>
  <si>
    <t>Se logró realizar 183 operativos en materia de actividad económica, obteniendose un 100% de cumpliminento.</t>
  </si>
  <si>
    <t>28 de enero de 2022</t>
  </si>
  <si>
    <t>Para el cuarto trimestre de la vigencia 2021, el plan de gestión de la Alcaldía Local alcanzó un nivel de desempeño del 95,74% de acuerdo con lo programado, y del 96,59% acumulado para la vigencia.</t>
  </si>
  <si>
    <t>El avance de la meta corresponde al valor reportado por la Dirección para la Gestión del Desarrollo Local a partir de la información publicada por la Secretaría Distrital de Planeación en su página web a través de la Matriz Unificada de Seguimiento a la Inversión MUSI con corte a 31 de diciembre de 2021.</t>
  </si>
  <si>
    <t>Se incluye el reporte definitivo de la meta No. 1 "Cumplir el 10% de las metas del Plan de Desarrollo Local (metas entregadas)", a partir de la información reportada por la Dirección para la Gestión del Desarrollo Local proveniente de la MUSI publicada por la Secretaría Distrital de Planeación. Para el cuarto trimestre de la vigencia 2021, el plan de gestión de la Alcaldía Local alcanzó un nivel de desempeño del 95,74% de acuerdo con lo programado, y del 98,78% acumulado para la vigencia.</t>
  </si>
  <si>
    <t>8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</si>
</sst>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7"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2"/>
      <color rgb="FF0070C0"/>
      <name val="Calibri Light"/>
      <family val="2"/>
      <scheme val="major"/>
    </font>
    <font>
      <b/>
      <sz val="11"/>
      <color indexed="8"/>
      <name val="Calibri Light"/>
      <family val="2"/>
      <scheme val="major"/>
    </font>
    <font>
      <sz val="11"/>
      <color indexed="8"/>
      <name val="Calibri Light"/>
      <family val="2"/>
      <scheme val="major"/>
    </font>
    <font>
      <sz val="11"/>
      <color rgb="FF000000"/>
      <name val="Calibri Light"/>
      <family val="2"/>
      <scheme val="major"/>
    </font>
    <font>
      <b/>
      <sz val="11"/>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43">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2"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8" fillId="0" borderId="1" xfId="0" applyFont="1" applyBorder="1" applyAlignment="1" applyProtection="1">
      <alignment horizontal="left" vertical="top" wrapText="1"/>
      <protection hidden="1"/>
    </xf>
    <xf numFmtId="9" fontId="8" fillId="0" borderId="1" xfId="0" applyNumberFormat="1" applyFont="1" applyBorder="1" applyAlignment="1" applyProtection="1">
      <alignment horizontal="right" vertical="top" wrapText="1"/>
      <protection hidden="1"/>
    </xf>
    <xf numFmtId="0" fontId="8" fillId="3" borderId="1" xfId="0" applyFont="1" applyFill="1" applyBorder="1" applyAlignment="1" applyProtection="1">
      <alignment horizontal="left" vertical="top" wrapText="1"/>
      <protection hidden="1"/>
    </xf>
    <xf numFmtId="9" fontId="8" fillId="3" borderId="1" xfId="0" applyNumberFormat="1" applyFont="1" applyFill="1" applyBorder="1" applyAlignment="1" applyProtection="1">
      <alignment horizontal="right" vertical="top" wrapText="1"/>
      <protection hidden="1"/>
    </xf>
    <xf numFmtId="9" fontId="8" fillId="3" borderId="1" xfId="2" applyFont="1" applyFill="1" applyBorder="1" applyAlignment="1" applyProtection="1">
      <alignment horizontal="right" vertical="top" wrapText="1"/>
      <protection hidden="1"/>
    </xf>
    <xf numFmtId="0" fontId="9" fillId="2" borderId="1" xfId="0" applyFont="1" applyFill="1" applyBorder="1" applyAlignment="1" applyProtection="1">
      <alignment wrapText="1"/>
      <protection hidden="1"/>
    </xf>
    <xf numFmtId="9" fontId="9" fillId="2" borderId="1" xfId="2" applyFont="1" applyFill="1" applyBorder="1" applyAlignment="1" applyProtection="1">
      <alignment wrapText="1"/>
      <protection hidden="1"/>
    </xf>
    <xf numFmtId="9" fontId="9" fillId="2" borderId="1" xfId="0" applyNumberFormat="1" applyFont="1" applyFill="1" applyBorder="1" applyAlignment="1" applyProtection="1">
      <alignment wrapText="1"/>
      <protection hidden="1"/>
    </xf>
    <xf numFmtId="0" fontId="10" fillId="4" borderId="1" xfId="0" applyFont="1" applyFill="1" applyBorder="1" applyAlignment="1" applyProtection="1">
      <alignment wrapText="1"/>
      <protection hidden="1"/>
    </xf>
    <xf numFmtId="0" fontId="11" fillId="4" borderId="1" xfId="0" applyFont="1" applyFill="1" applyBorder="1" applyAlignment="1" applyProtection="1">
      <alignment wrapText="1"/>
      <protection hidden="1"/>
    </xf>
    <xf numFmtId="9" fontId="11" fillId="4" borderId="1" xfId="2" applyFont="1" applyFill="1" applyBorder="1" applyAlignment="1" applyProtection="1">
      <alignment wrapText="1"/>
      <protection hidden="1"/>
    </xf>
    <xf numFmtId="9" fontId="10" fillId="4" borderId="1" xfId="2" applyFont="1" applyFill="1" applyBorder="1" applyAlignment="1" applyProtection="1">
      <alignment wrapText="1"/>
      <protection hidden="1"/>
    </xf>
    <xf numFmtId="9" fontId="5" fillId="0" borderId="1" xfId="0" applyNumberFormat="1" applyFont="1" applyBorder="1" applyAlignment="1" applyProtection="1">
      <alignment horizontal="right" vertical="top" wrapText="1"/>
      <protection hidden="1"/>
    </xf>
    <xf numFmtId="0" fontId="6"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41" fontId="5" fillId="0" borderId="1" xfId="1" applyFont="1" applyBorder="1" applyAlignment="1" applyProtection="1">
      <alignment vertical="top" wrapText="1"/>
      <protection hidden="1"/>
    </xf>
    <xf numFmtId="0" fontId="10" fillId="0" borderId="0" xfId="0" applyFont="1" applyAlignment="1" applyProtection="1">
      <alignment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9"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locked="0"/>
    </xf>
    <xf numFmtId="10" fontId="5" fillId="0" borderId="1" xfId="0" applyNumberFormat="1" applyFont="1" applyBorder="1" applyAlignment="1" applyProtection="1">
      <alignment horizontal="center" vertical="top" wrapText="1"/>
      <protection locked="0"/>
    </xf>
    <xf numFmtId="164" fontId="5" fillId="0" borderId="1" xfId="0" applyNumberFormat="1" applyFont="1" applyBorder="1" applyAlignment="1" applyProtection="1">
      <alignment horizontal="center" vertical="top" wrapText="1"/>
      <protection locked="0"/>
    </xf>
    <xf numFmtId="41" fontId="5" fillId="0" borderId="1" xfId="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locked="0"/>
    </xf>
    <xf numFmtId="9" fontId="5" fillId="0" borderId="1" xfId="2" applyFont="1" applyBorder="1" applyAlignment="1" applyProtection="1">
      <alignment horizontal="center" vertical="top" wrapText="1"/>
      <protection locked="0"/>
    </xf>
    <xf numFmtId="9" fontId="8" fillId="0" borderId="1" xfId="2" applyFont="1" applyBorder="1" applyAlignment="1" applyProtection="1">
      <alignment horizontal="center" vertical="top" wrapText="1"/>
      <protection hidden="1"/>
    </xf>
    <xf numFmtId="9" fontId="8" fillId="0" borderId="1" xfId="0" applyNumberFormat="1" applyFont="1" applyBorder="1" applyAlignment="1" applyProtection="1">
      <alignment horizontal="center" vertical="top" wrapText="1"/>
      <protection hidden="1"/>
    </xf>
    <xf numFmtId="10" fontId="8" fillId="0" borderId="1" xfId="0" applyNumberFormat="1" applyFont="1" applyBorder="1" applyAlignment="1" applyProtection="1">
      <alignment horizontal="center" vertical="top" wrapText="1"/>
      <protection hidden="1"/>
    </xf>
    <xf numFmtId="9" fontId="9" fillId="2" borderId="1" xfId="0" applyNumberFormat="1" applyFont="1" applyFill="1" applyBorder="1" applyAlignment="1" applyProtection="1">
      <alignment horizontal="center" wrapText="1"/>
      <protection hidden="1"/>
    </xf>
    <xf numFmtId="9" fontId="10" fillId="4" borderId="1" xfId="2" applyFont="1" applyFill="1" applyBorder="1" applyAlignment="1" applyProtection="1">
      <alignment horizontal="center" wrapText="1"/>
      <protection hidden="1"/>
    </xf>
    <xf numFmtId="9" fontId="11" fillId="4" borderId="1" xfId="0" applyNumberFormat="1" applyFont="1" applyFill="1" applyBorder="1" applyAlignment="1" applyProtection="1">
      <alignment horizontal="center" wrapText="1"/>
      <protection hidden="1"/>
    </xf>
    <xf numFmtId="10"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9" fontId="5" fillId="0" borderId="1" xfId="0" applyNumberFormat="1"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locked="0"/>
    </xf>
    <xf numFmtId="9" fontId="8" fillId="0" borderId="1" xfId="2" applyFont="1" applyBorder="1" applyAlignment="1" applyProtection="1">
      <alignment horizontal="justify" vertical="top" wrapText="1"/>
      <protection hidden="1"/>
    </xf>
    <xf numFmtId="0" fontId="8" fillId="0" borderId="1" xfId="0" applyFont="1" applyBorder="1" applyAlignment="1" applyProtection="1">
      <alignment horizontal="justify" vertical="top" wrapText="1"/>
      <protection hidden="1"/>
    </xf>
    <xf numFmtId="0" fontId="10" fillId="4" borderId="1" xfId="0" applyFont="1" applyFill="1" applyBorder="1" applyAlignment="1" applyProtection="1">
      <alignment horizontal="justify" wrapText="1"/>
      <protection hidden="1"/>
    </xf>
    <xf numFmtId="0" fontId="5" fillId="0" borderId="1" xfId="0" applyFont="1" applyBorder="1" applyAlignment="1" applyProtection="1">
      <alignment horizontal="justify" vertical="top" wrapText="1"/>
      <protection hidden="1"/>
    </xf>
    <xf numFmtId="10" fontId="5" fillId="0" borderId="1" xfId="2" applyNumberFormat="1" applyFont="1" applyBorder="1" applyAlignment="1">
      <alignment horizontal="center" vertical="top" wrapText="1"/>
    </xf>
    <xf numFmtId="9" fontId="9" fillId="2" borderId="1" xfId="0" applyNumberFormat="1" applyFont="1" applyFill="1" applyBorder="1" applyAlignment="1" applyProtection="1">
      <alignment horizontal="center" vertical="top" wrapText="1"/>
      <protection hidden="1"/>
    </xf>
    <xf numFmtId="9" fontId="10" fillId="4" borderId="1" xfId="2" applyFont="1" applyFill="1" applyBorder="1" applyAlignment="1" applyProtection="1">
      <alignment horizontal="center" vertical="top" wrapText="1"/>
      <protection hidden="1"/>
    </xf>
    <xf numFmtId="164" fontId="5" fillId="0" borderId="1" xfId="0" applyNumberFormat="1" applyFont="1" applyBorder="1" applyAlignment="1" applyProtection="1">
      <alignment horizontal="left" vertical="top" wrapText="1"/>
      <protection hidden="1"/>
    </xf>
    <xf numFmtId="10" fontId="8" fillId="0" borderId="1" xfId="2" applyNumberFormat="1" applyFont="1" applyBorder="1" applyAlignment="1">
      <alignment horizontal="center" vertical="top" wrapText="1"/>
    </xf>
    <xf numFmtId="164" fontId="5" fillId="0" borderId="1" xfId="2" applyNumberFormat="1" applyFont="1" applyBorder="1" applyAlignment="1">
      <alignment horizontal="center" vertical="top" wrapText="1"/>
    </xf>
    <xf numFmtId="9" fontId="5" fillId="0" borderId="1" xfId="2" applyFont="1" applyBorder="1" applyAlignment="1">
      <alignment horizontal="center" vertical="top" wrapText="1"/>
    </xf>
    <xf numFmtId="1" fontId="5" fillId="0" borderId="1" xfId="0" applyNumberFormat="1" applyFont="1" applyBorder="1" applyAlignment="1">
      <alignment horizontal="center" vertical="top" wrapText="1"/>
    </xf>
    <xf numFmtId="10" fontId="9" fillId="2" borderId="1" xfId="0" applyNumberFormat="1" applyFont="1" applyFill="1" applyBorder="1" applyAlignment="1" applyProtection="1">
      <alignment horizontal="center" vertical="top" wrapText="1"/>
      <protection hidden="1"/>
    </xf>
    <xf numFmtId="10" fontId="11" fillId="4" borderId="1" xfId="0" applyNumberFormat="1" applyFont="1" applyFill="1" applyBorder="1" applyAlignment="1" applyProtection="1">
      <alignment horizontal="center" vertical="top" wrapText="1"/>
      <protection hidden="1"/>
    </xf>
    <xf numFmtId="0" fontId="12" fillId="2" borderId="1" xfId="0" applyFont="1" applyFill="1" applyBorder="1" applyAlignment="1" applyProtection="1">
      <alignment wrapText="1"/>
      <protection hidden="1"/>
    </xf>
    <xf numFmtId="0" fontId="12" fillId="2" borderId="1" xfId="0" applyFont="1" applyFill="1" applyBorder="1" applyAlignment="1" applyProtection="1">
      <alignment horizontal="justify" wrapText="1"/>
      <protection hidden="1"/>
    </xf>
    <xf numFmtId="0" fontId="12" fillId="0" borderId="0" xfId="0" applyFont="1" applyAlignment="1" applyProtection="1">
      <alignment wrapText="1"/>
      <protection hidden="1"/>
    </xf>
    <xf numFmtId="10" fontId="7" fillId="0" borderId="1" xfId="2" applyNumberFormat="1" applyFont="1" applyBorder="1" applyAlignment="1" applyProtection="1">
      <alignment horizontal="right" vertical="top" wrapText="1"/>
      <protection hidden="1"/>
    </xf>
    <xf numFmtId="9" fontId="7" fillId="0" borderId="1" xfId="0" applyNumberFormat="1" applyFont="1" applyBorder="1" applyAlignment="1" applyProtection="1">
      <alignment horizontal="left" vertical="top" wrapText="1"/>
      <protection hidden="1"/>
    </xf>
    <xf numFmtId="9" fontId="7" fillId="0" borderId="1" xfId="0" applyNumberFormat="1" applyFont="1" applyBorder="1" applyAlignment="1" applyProtection="1">
      <alignment horizontal="center" vertical="top" wrapText="1"/>
      <protection hidden="1"/>
    </xf>
    <xf numFmtId="9" fontId="7" fillId="0" borderId="1" xfId="0" applyNumberFormat="1" applyFont="1" applyBorder="1" applyAlignment="1" applyProtection="1">
      <alignment horizontal="center" vertical="top" wrapText="1"/>
      <protection locked="0"/>
    </xf>
    <xf numFmtId="0" fontId="7" fillId="0" borderId="1" xfId="0" applyFont="1" applyBorder="1" applyAlignment="1" applyProtection="1">
      <alignment horizontal="justify" vertical="top" wrapText="1"/>
      <protection locked="0"/>
    </xf>
    <xf numFmtId="10" fontId="7" fillId="0" borderId="1" xfId="0" applyNumberFormat="1" applyFont="1" applyBorder="1" applyAlignment="1" applyProtection="1">
      <alignment horizontal="center" vertical="top" wrapText="1"/>
      <protection hidden="1"/>
    </xf>
    <xf numFmtId="10" fontId="7" fillId="0" borderId="1" xfId="2" applyNumberFormat="1" applyFont="1" applyBorder="1" applyAlignment="1">
      <alignment horizontal="center" vertical="top" wrapText="1"/>
    </xf>
    <xf numFmtId="9" fontId="7" fillId="0" borderId="1" xfId="0" applyNumberFormat="1" applyFont="1" applyBorder="1" applyAlignment="1" applyProtection="1">
      <alignment horizontal="justify" vertical="top" wrapText="1"/>
      <protection hidden="1"/>
    </xf>
    <xf numFmtId="9" fontId="7" fillId="0" borderId="1" xfId="0" applyNumberFormat="1" applyFont="1" applyBorder="1" applyAlignment="1" applyProtection="1">
      <alignment horizontal="right" vertical="top" wrapText="1"/>
      <protection hidden="1"/>
    </xf>
    <xf numFmtId="0" fontId="7" fillId="0" borderId="0" xfId="0" applyFont="1" applyAlignment="1" applyProtection="1">
      <alignment horizontal="left" vertical="top" wrapText="1"/>
      <protection hidden="1"/>
    </xf>
    <xf numFmtId="0" fontId="6" fillId="7" borderId="1" xfId="0" applyFont="1" applyFill="1" applyBorder="1" applyAlignment="1" applyProtection="1">
      <alignment horizontal="justify" vertical="center" wrapText="1"/>
      <protection hidden="1"/>
    </xf>
    <xf numFmtId="0" fontId="6" fillId="5" borderId="1" xfId="0" applyFont="1" applyFill="1" applyBorder="1" applyAlignment="1" applyProtection="1">
      <alignment horizontal="justify" vertical="center" wrapText="1"/>
      <protection hidden="1"/>
    </xf>
    <xf numFmtId="0" fontId="6" fillId="3" borderId="0" xfId="0" applyFont="1" applyFill="1" applyAlignment="1" applyProtection="1">
      <alignment horizontal="center" vertical="center" wrapText="1"/>
      <protection hidden="1"/>
    </xf>
    <xf numFmtId="0" fontId="5" fillId="3" borderId="0" xfId="0" applyFont="1" applyFill="1" applyAlignment="1" applyProtection="1">
      <alignment horizontal="left" vertical="top" wrapText="1"/>
      <protection hidden="1"/>
    </xf>
    <xf numFmtId="0" fontId="5" fillId="3" borderId="0" xfId="0" applyFont="1" applyFill="1" applyAlignment="1" applyProtection="1">
      <alignment wrapText="1"/>
      <protection hidden="1"/>
    </xf>
    <xf numFmtId="0" fontId="5" fillId="3" borderId="0" xfId="0" applyFont="1" applyFill="1" applyAlignment="1" applyProtection="1">
      <alignment horizontal="center" wrapText="1"/>
      <protection hidden="1"/>
    </xf>
    <xf numFmtId="0" fontId="5" fillId="3" borderId="0" xfId="0" applyFont="1" applyFill="1" applyAlignment="1" applyProtection="1">
      <alignment horizontal="justify" wrapText="1"/>
      <protection hidden="1"/>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5" fillId="0" borderId="0" xfId="0" applyFont="1" applyAlignment="1" applyProtection="1">
      <alignment vertical="top" wrapText="1"/>
      <protection hidden="1"/>
    </xf>
    <xf numFmtId="0" fontId="5" fillId="0" borderId="0" xfId="0" applyFont="1" applyAlignment="1" applyProtection="1">
      <alignment horizontal="center" vertical="top" wrapText="1"/>
      <protection hidden="1"/>
    </xf>
    <xf numFmtId="0" fontId="5" fillId="0" borderId="0" xfId="0" applyFont="1" applyAlignment="1" applyProtection="1">
      <alignment horizontal="justify" vertical="top" wrapText="1"/>
      <protection hidden="1"/>
    </xf>
    <xf numFmtId="0" fontId="5" fillId="3" borderId="0" xfId="0" applyFont="1" applyFill="1" applyAlignment="1" applyProtection="1">
      <alignment vertical="top" wrapText="1"/>
      <protection hidden="1"/>
    </xf>
    <xf numFmtId="0" fontId="5" fillId="3" borderId="0" xfId="0" applyFont="1" applyFill="1" applyAlignment="1" applyProtection="1">
      <alignment horizontal="center" vertical="top" wrapText="1"/>
      <protection hidden="1"/>
    </xf>
    <xf numFmtId="0" fontId="5" fillId="3" borderId="0" xfId="0" applyFont="1" applyFill="1" applyAlignment="1" applyProtection="1">
      <alignment horizontal="justify" vertical="top" wrapText="1"/>
      <protection hidden="1"/>
    </xf>
    <xf numFmtId="0" fontId="12" fillId="2" borderId="1" xfId="0" applyFont="1" applyFill="1" applyBorder="1" applyAlignment="1" applyProtection="1">
      <alignment horizontal="justify" vertical="top" wrapText="1"/>
      <protection hidden="1"/>
    </xf>
    <xf numFmtId="0" fontId="10" fillId="4" borderId="1" xfId="0" applyFont="1" applyFill="1" applyBorder="1" applyAlignment="1" applyProtection="1">
      <alignment horizontal="justify" vertical="top" wrapText="1"/>
      <protection hidden="1"/>
    </xf>
    <xf numFmtId="0" fontId="8" fillId="0" borderId="1" xfId="0" applyFont="1" applyBorder="1" applyAlignment="1" applyProtection="1">
      <alignment horizontal="center" vertical="top" wrapText="1"/>
      <protection hidden="1"/>
    </xf>
    <xf numFmtId="10" fontId="12" fillId="2" borderId="1" xfId="0" applyNumberFormat="1" applyFont="1" applyFill="1" applyBorder="1" applyAlignment="1" applyProtection="1">
      <alignment vertical="top" wrapText="1"/>
      <protection hidden="1"/>
    </xf>
    <xf numFmtId="10" fontId="9" fillId="2" borderId="1" xfId="0" applyNumberFormat="1" applyFont="1" applyFill="1" applyBorder="1" applyAlignment="1" applyProtection="1">
      <alignment vertical="top" wrapText="1"/>
      <protection hidden="1"/>
    </xf>
    <xf numFmtId="10" fontId="10" fillId="4" borderId="1" xfId="0" applyNumberFormat="1" applyFont="1" applyFill="1" applyBorder="1" applyAlignment="1" applyProtection="1">
      <alignment vertical="top" wrapText="1"/>
      <protection hidden="1"/>
    </xf>
    <xf numFmtId="10" fontId="10" fillId="4" borderId="1" xfId="2" applyNumberFormat="1" applyFont="1" applyFill="1" applyBorder="1" applyAlignment="1" applyProtection="1">
      <alignment vertical="top" wrapText="1"/>
      <protection hidden="1"/>
    </xf>
    <xf numFmtId="10" fontId="10" fillId="4" borderId="1" xfId="2" applyNumberFormat="1" applyFont="1" applyFill="1" applyBorder="1" applyAlignment="1" applyProtection="1">
      <alignment horizontal="center" vertical="top" wrapText="1"/>
      <protection hidden="1"/>
    </xf>
    <xf numFmtId="0" fontId="5" fillId="0" borderId="1" xfId="0" applyFont="1" applyBorder="1" applyAlignment="1" applyProtection="1">
      <alignment horizontal="left" vertical="top" wrapText="1"/>
      <protection hidden="1"/>
    </xf>
    <xf numFmtId="0" fontId="5" fillId="0" borderId="1" xfId="0" applyFont="1" applyBorder="1" applyAlignment="1" applyProtection="1">
      <alignment horizontal="center" vertical="center" wrapText="1"/>
      <protection hidden="1"/>
    </xf>
    <xf numFmtId="10" fontId="5" fillId="0" borderId="1" xfId="2" applyNumberFormat="1" applyFont="1" applyBorder="1" applyAlignment="1">
      <alignment horizontal="center" vertical="top"/>
    </xf>
    <xf numFmtId="10" fontId="15" fillId="0" borderId="1" xfId="0" applyNumberFormat="1" applyFont="1" applyFill="1" applyBorder="1" applyAlignment="1">
      <alignment horizontal="center" vertical="top"/>
    </xf>
    <xf numFmtId="10" fontId="15" fillId="0" borderId="6" xfId="0" applyNumberFormat="1" applyFont="1" applyFill="1" applyBorder="1" applyAlignment="1">
      <alignment horizontal="center" vertical="top"/>
    </xf>
    <xf numFmtId="10" fontId="5" fillId="0" borderId="1" xfId="0" applyNumberFormat="1" applyFont="1" applyBorder="1" applyAlignment="1">
      <alignment horizontal="center" vertical="top"/>
    </xf>
    <xf numFmtId="0" fontId="5" fillId="3" borderId="1" xfId="2" applyNumberFormat="1" applyFont="1" applyFill="1" applyBorder="1" applyAlignment="1">
      <alignment horizontal="center" vertical="top"/>
    </xf>
    <xf numFmtId="0" fontId="15" fillId="0" borderId="1" xfId="0" applyFont="1" applyFill="1" applyBorder="1" applyAlignment="1">
      <alignment horizontal="center" vertical="top"/>
    </xf>
    <xf numFmtId="41" fontId="15" fillId="0" borderId="1" xfId="0" applyNumberFormat="1" applyFont="1" applyFill="1" applyBorder="1" applyAlignment="1">
      <alignment horizontal="center" vertical="top"/>
    </xf>
    <xf numFmtId="10" fontId="6" fillId="2" borderId="1" xfId="2" applyNumberFormat="1" applyFont="1" applyFill="1" applyBorder="1" applyAlignment="1" applyProtection="1">
      <alignment horizontal="center" vertical="top" wrapText="1"/>
      <protection hidden="1"/>
    </xf>
    <xf numFmtId="9" fontId="6" fillId="2" borderId="1" xfId="2" applyFont="1" applyFill="1" applyBorder="1" applyAlignment="1" applyProtection="1">
      <alignment horizontal="center" vertical="top" wrapText="1"/>
      <protection hidden="1"/>
    </xf>
    <xf numFmtId="0" fontId="5" fillId="2" borderId="1" xfId="0" applyFont="1" applyFill="1" applyBorder="1" applyAlignment="1" applyProtection="1">
      <alignment vertical="top" wrapText="1"/>
      <protection hidden="1"/>
    </xf>
    <xf numFmtId="9" fontId="6" fillId="2" borderId="1" xfId="2" applyFont="1" applyFill="1" applyBorder="1" applyAlignment="1" applyProtection="1">
      <alignment horizontal="right" vertical="top" wrapText="1"/>
      <protection hidden="1"/>
    </xf>
    <xf numFmtId="9" fontId="6" fillId="2" borderId="1" xfId="2" applyFont="1" applyFill="1" applyBorder="1" applyAlignment="1" applyProtection="1">
      <alignment vertical="top" wrapText="1"/>
      <protection hidden="1"/>
    </xf>
    <xf numFmtId="0" fontId="5" fillId="2" borderId="1" xfId="0" applyFont="1" applyFill="1" applyBorder="1" applyAlignment="1" applyProtection="1">
      <alignment horizontal="justify" vertical="top" wrapText="1"/>
      <protection hidden="1"/>
    </xf>
    <xf numFmtId="0" fontId="6" fillId="2" borderId="1" xfId="0" applyFont="1" applyFill="1" applyBorder="1" applyAlignment="1" applyProtection="1">
      <alignment vertical="top"/>
      <protection hidden="1"/>
    </xf>
    <xf numFmtId="0" fontId="8" fillId="0" borderId="0" xfId="0" applyFont="1" applyAlignment="1" applyProtection="1">
      <alignment vertical="top" wrapText="1"/>
      <protection hidden="1"/>
    </xf>
    <xf numFmtId="0" fontId="5" fillId="0" borderId="1" xfId="0" applyFont="1" applyBorder="1" applyAlignment="1" applyProtection="1">
      <alignment horizontal="center" vertical="center" wrapText="1"/>
      <protection hidden="1"/>
    </xf>
    <xf numFmtId="9" fontId="5" fillId="0" borderId="1" xfId="0" applyNumberFormat="1" applyFont="1" applyFill="1" applyBorder="1" applyAlignment="1" applyProtection="1">
      <alignment horizontal="right" vertical="top" wrapText="1"/>
      <protection hidden="1"/>
    </xf>
    <xf numFmtId="10" fontId="5" fillId="0" borderId="1" xfId="2" applyNumberFormat="1" applyFont="1" applyFill="1" applyBorder="1" applyAlignment="1">
      <alignment horizontal="center" vertical="top" wrapText="1"/>
    </xf>
    <xf numFmtId="0" fontId="5" fillId="0" borderId="1" xfId="0" applyFont="1" applyFill="1" applyBorder="1" applyAlignment="1" applyProtection="1">
      <alignment horizontal="justify" vertical="top" wrapText="1"/>
      <protection locked="0"/>
    </xf>
    <xf numFmtId="9" fontId="5" fillId="0" borderId="1" xfId="0" applyNumberFormat="1" applyFont="1" applyFill="1" applyBorder="1" applyAlignment="1" applyProtection="1">
      <alignment horizontal="center" vertical="top" wrapText="1"/>
      <protection hidden="1"/>
    </xf>
    <xf numFmtId="9" fontId="5" fillId="0" borderId="1" xfId="2" applyFont="1" applyFill="1" applyBorder="1" applyAlignment="1">
      <alignment horizontal="center" vertical="top" wrapText="1"/>
    </xf>
    <xf numFmtId="0" fontId="6"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5"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1" xfId="0" applyFont="1" applyBorder="1" applyAlignment="1" applyProtection="1">
      <alignment horizontal="justify" vertical="center" wrapText="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6" name="Imagen 1">
          <a:extLst>
            <a:ext uri="{FF2B5EF4-FFF2-40B4-BE49-F238E27FC236}">
              <a16:creationId xmlns:a16="http://schemas.microsoft.com/office/drawing/2014/main" id="{398D58D0-5BFF-4900-80F9-C74CDA829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osa.gov.co/tabla_archivos/107-registros-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showGridLines="0" tabSelected="1" zoomScaleNormal="100" workbookViewId="0">
      <selection sqref="A1:K1"/>
    </sheetView>
  </sheetViews>
  <sheetFormatPr baseColWidth="10" defaultColWidth="10.85546875" defaultRowHeight="15" zeroHeight="1" x14ac:dyDescent="0.25"/>
  <cols>
    <col min="1" max="1" width="4.140625" style="1" customWidth="1"/>
    <col min="2" max="2" width="25.42578125" style="1" customWidth="1"/>
    <col min="3" max="3" width="13.85546875" style="1" customWidth="1"/>
    <col min="4" max="4" width="44.28515625" style="1" bestFit="1" customWidth="1"/>
    <col min="5" max="5" width="17.42578125" style="1" customWidth="1"/>
    <col min="6" max="6" width="21" style="1" customWidth="1"/>
    <col min="7" max="7" width="18.42578125" style="1" customWidth="1"/>
    <col min="8" max="8" width="23.42578125" style="1" customWidth="1"/>
    <col min="9" max="9" width="8.140625" style="1" customWidth="1"/>
    <col min="10" max="10" width="20.85546875" style="1" customWidth="1"/>
    <col min="11" max="11" width="15.85546875" style="1" customWidth="1"/>
    <col min="12" max="14" width="7.28515625" style="1" customWidth="1"/>
    <col min="15" max="15" width="9.85546875" style="1" customWidth="1"/>
    <col min="16" max="16" width="17.42578125" style="1" customWidth="1"/>
    <col min="17" max="21" width="17.85546875" style="1" customWidth="1"/>
    <col min="22" max="22" width="22" style="29" customWidth="1"/>
    <col min="23" max="24" width="16.42578125" style="29" customWidth="1"/>
    <col min="25" max="25" width="41.42578125" style="45" customWidth="1"/>
    <col min="26" max="26" width="17.85546875" style="45" customWidth="1"/>
    <col min="27" max="29" width="16.42578125" style="29" customWidth="1"/>
    <col min="30" max="30" width="53.42578125" style="45" customWidth="1"/>
    <col min="31" max="31" width="23.42578125" style="45" customWidth="1"/>
    <col min="32" max="34" width="16.42578125" style="91" customWidth="1"/>
    <col min="35" max="35" width="41.5703125" style="90" customWidth="1"/>
    <col min="36" max="36" width="22" style="90" customWidth="1"/>
    <col min="37" max="39" width="16.42578125" style="90" customWidth="1"/>
    <col min="40" max="40" width="42" style="90" customWidth="1"/>
    <col min="41" max="41" width="20.85546875" style="90" customWidth="1"/>
    <col min="42" max="43" width="16.42578125" style="91" customWidth="1"/>
    <col min="44" max="44" width="21.42578125" style="91" customWidth="1"/>
    <col min="45" max="45" width="48.42578125" style="92" customWidth="1"/>
    <col min="46" max="16384" width="10.85546875" style="1"/>
  </cols>
  <sheetData>
    <row r="1" spans="1:45" ht="70.5" customHeight="1" x14ac:dyDescent="0.25">
      <c r="A1" s="128" t="s">
        <v>0</v>
      </c>
      <c r="B1" s="129"/>
      <c r="C1" s="129"/>
      <c r="D1" s="129"/>
      <c r="E1" s="129"/>
      <c r="F1" s="129"/>
      <c r="G1" s="129"/>
      <c r="H1" s="129"/>
      <c r="I1" s="129"/>
      <c r="J1" s="129"/>
      <c r="K1" s="129"/>
      <c r="L1" s="130" t="s">
        <v>1</v>
      </c>
      <c r="M1" s="130"/>
      <c r="N1" s="130"/>
      <c r="O1" s="130"/>
      <c r="P1" s="130"/>
    </row>
    <row r="2" spans="1:45" s="2" customFormat="1" ht="23.45" customHeight="1" x14ac:dyDescent="0.25">
      <c r="A2" s="131" t="s">
        <v>2</v>
      </c>
      <c r="B2" s="132"/>
      <c r="C2" s="132"/>
      <c r="D2" s="132"/>
      <c r="E2" s="132"/>
      <c r="F2" s="132"/>
      <c r="G2" s="132"/>
      <c r="H2" s="132"/>
      <c r="I2" s="132"/>
      <c r="J2" s="132"/>
      <c r="K2" s="132"/>
      <c r="L2" s="132"/>
      <c r="M2" s="132"/>
      <c r="N2" s="132"/>
      <c r="O2" s="132"/>
      <c r="P2" s="132"/>
      <c r="V2" s="30"/>
      <c r="W2" s="30"/>
      <c r="X2" s="30"/>
      <c r="Y2" s="46"/>
      <c r="Z2" s="46"/>
      <c r="AA2" s="30"/>
      <c r="AB2" s="30"/>
      <c r="AC2" s="30"/>
      <c r="AD2" s="46"/>
      <c r="AE2" s="46"/>
      <c r="AF2" s="91"/>
      <c r="AG2" s="91"/>
      <c r="AH2" s="91"/>
      <c r="AI2" s="90"/>
      <c r="AJ2" s="90"/>
      <c r="AK2" s="90"/>
      <c r="AL2" s="90"/>
      <c r="AM2" s="90"/>
      <c r="AN2" s="90"/>
      <c r="AO2" s="90"/>
      <c r="AP2" s="91"/>
      <c r="AQ2" s="91"/>
      <c r="AR2" s="91"/>
      <c r="AS2" s="92"/>
    </row>
    <row r="3" spans="1:45" x14ac:dyDescent="0.25"/>
    <row r="4" spans="1:45" ht="29.1" customHeight="1" x14ac:dyDescent="0.25">
      <c r="A4" s="127" t="s">
        <v>3</v>
      </c>
      <c r="B4" s="127"/>
      <c r="C4" s="130" t="s">
        <v>4</v>
      </c>
      <c r="D4" s="130"/>
      <c r="F4" s="127" t="s">
        <v>5</v>
      </c>
      <c r="G4" s="127"/>
      <c r="H4" s="127"/>
      <c r="I4" s="127"/>
      <c r="J4" s="127"/>
      <c r="K4" s="127"/>
    </row>
    <row r="5" spans="1:45" x14ac:dyDescent="0.25">
      <c r="A5" s="127"/>
      <c r="B5" s="127"/>
      <c r="C5" s="130"/>
      <c r="D5" s="130"/>
      <c r="F5" s="3" t="s">
        <v>6</v>
      </c>
      <c r="G5" s="3" t="s">
        <v>7</v>
      </c>
      <c r="H5" s="138" t="s">
        <v>8</v>
      </c>
      <c r="I5" s="138"/>
      <c r="J5" s="138"/>
      <c r="K5" s="138"/>
    </row>
    <row r="6" spans="1:45" ht="30" customHeight="1" x14ac:dyDescent="0.25">
      <c r="A6" s="127"/>
      <c r="B6" s="127"/>
      <c r="C6" s="130"/>
      <c r="D6" s="130"/>
      <c r="F6" s="84">
        <v>1</v>
      </c>
      <c r="G6" s="84" t="s">
        <v>9</v>
      </c>
      <c r="H6" s="133" t="s">
        <v>10</v>
      </c>
      <c r="I6" s="133"/>
      <c r="J6" s="133"/>
      <c r="K6" s="133"/>
    </row>
    <row r="7" spans="1:45" ht="199.5" customHeight="1" x14ac:dyDescent="0.25">
      <c r="A7" s="127"/>
      <c r="B7" s="127"/>
      <c r="C7" s="130"/>
      <c r="D7" s="130"/>
      <c r="F7" s="84">
        <v>2</v>
      </c>
      <c r="G7" s="84" t="s">
        <v>11</v>
      </c>
      <c r="H7" s="133" t="s">
        <v>12</v>
      </c>
      <c r="I7" s="133"/>
      <c r="J7" s="133"/>
      <c r="K7" s="133"/>
    </row>
    <row r="8" spans="1:45" ht="78" customHeight="1" x14ac:dyDescent="0.25">
      <c r="A8" s="127"/>
      <c r="B8" s="127"/>
      <c r="C8" s="130"/>
      <c r="D8" s="130"/>
      <c r="F8" s="84">
        <v>3</v>
      </c>
      <c r="G8" s="84" t="s">
        <v>13</v>
      </c>
      <c r="H8" s="133" t="s">
        <v>14</v>
      </c>
      <c r="I8" s="133"/>
      <c r="J8" s="133"/>
      <c r="K8" s="133"/>
    </row>
    <row r="9" spans="1:45" s="80" customFormat="1" ht="87.75" customHeight="1" x14ac:dyDescent="0.25">
      <c r="A9" s="78"/>
      <c r="B9" s="78"/>
      <c r="C9" s="79"/>
      <c r="D9" s="79"/>
      <c r="F9" s="84">
        <v>4</v>
      </c>
      <c r="G9" s="84" t="s">
        <v>15</v>
      </c>
      <c r="H9" s="133" t="s">
        <v>16</v>
      </c>
      <c r="I9" s="133"/>
      <c r="J9" s="133"/>
      <c r="K9" s="133"/>
      <c r="V9" s="81"/>
      <c r="W9" s="81"/>
      <c r="X9" s="81"/>
      <c r="Y9" s="82"/>
      <c r="Z9" s="82"/>
      <c r="AA9" s="81"/>
      <c r="AB9" s="81"/>
      <c r="AC9" s="81"/>
      <c r="AD9" s="82"/>
      <c r="AE9" s="82"/>
      <c r="AF9" s="94"/>
      <c r="AG9" s="94"/>
      <c r="AH9" s="94"/>
      <c r="AI9" s="93"/>
      <c r="AJ9" s="93"/>
      <c r="AK9" s="93"/>
      <c r="AL9" s="93"/>
      <c r="AM9" s="93"/>
      <c r="AN9" s="93"/>
      <c r="AO9" s="93"/>
      <c r="AP9" s="94"/>
      <c r="AQ9" s="94"/>
      <c r="AR9" s="94"/>
      <c r="AS9" s="95"/>
    </row>
    <row r="10" spans="1:45" s="80" customFormat="1" ht="87.75" customHeight="1" x14ac:dyDescent="0.25">
      <c r="A10" s="78"/>
      <c r="B10" s="78"/>
      <c r="C10" s="79"/>
      <c r="D10" s="79"/>
      <c r="F10" s="84">
        <v>5</v>
      </c>
      <c r="G10" s="84" t="s">
        <v>17</v>
      </c>
      <c r="H10" s="133" t="s">
        <v>18</v>
      </c>
      <c r="I10" s="133"/>
      <c r="J10" s="133"/>
      <c r="K10" s="133"/>
      <c r="V10" s="81"/>
      <c r="W10" s="81"/>
      <c r="X10" s="81"/>
      <c r="Y10" s="82"/>
      <c r="Z10" s="82"/>
      <c r="AA10" s="81"/>
      <c r="AB10" s="81"/>
      <c r="AC10" s="81"/>
      <c r="AD10" s="82"/>
      <c r="AE10" s="82"/>
      <c r="AF10" s="94"/>
      <c r="AG10" s="94"/>
      <c r="AH10" s="94"/>
      <c r="AI10" s="93"/>
      <c r="AJ10" s="93"/>
      <c r="AK10" s="93"/>
      <c r="AL10" s="93"/>
      <c r="AM10" s="93"/>
      <c r="AN10" s="93"/>
      <c r="AO10" s="93"/>
      <c r="AP10" s="94"/>
      <c r="AQ10" s="94"/>
      <c r="AR10" s="94"/>
      <c r="AS10" s="95"/>
    </row>
    <row r="11" spans="1:45" s="80" customFormat="1" ht="72" customHeight="1" x14ac:dyDescent="0.25">
      <c r="A11" s="78"/>
      <c r="B11" s="78"/>
      <c r="C11" s="79"/>
      <c r="D11" s="79"/>
      <c r="F11" s="121">
        <v>6</v>
      </c>
      <c r="G11" s="121" t="s">
        <v>332</v>
      </c>
      <c r="H11" s="133" t="s">
        <v>333</v>
      </c>
      <c r="I11" s="133"/>
      <c r="J11" s="133"/>
      <c r="K11" s="133"/>
      <c r="V11" s="81"/>
      <c r="W11" s="81"/>
      <c r="X11" s="81"/>
      <c r="Y11" s="82"/>
      <c r="Z11" s="82"/>
      <c r="AA11" s="81"/>
      <c r="AB11" s="81"/>
      <c r="AC11" s="81"/>
      <c r="AD11" s="82"/>
      <c r="AE11" s="82"/>
      <c r="AF11" s="94"/>
      <c r="AG11" s="94"/>
      <c r="AH11" s="94"/>
      <c r="AI11" s="93"/>
      <c r="AJ11" s="93"/>
      <c r="AK11" s="93"/>
      <c r="AL11" s="93"/>
      <c r="AM11" s="93"/>
      <c r="AN11" s="93"/>
      <c r="AO11" s="93"/>
      <c r="AP11" s="94"/>
      <c r="AQ11" s="94"/>
      <c r="AR11" s="94"/>
      <c r="AS11" s="95"/>
    </row>
    <row r="12" spans="1:45" s="80" customFormat="1" ht="108.75" customHeight="1" x14ac:dyDescent="0.25">
      <c r="A12" s="78"/>
      <c r="B12" s="78"/>
      <c r="C12" s="79"/>
      <c r="D12" s="79"/>
      <c r="F12" s="105">
        <v>7</v>
      </c>
      <c r="G12" s="105" t="s">
        <v>336</v>
      </c>
      <c r="H12" s="133" t="s">
        <v>335</v>
      </c>
      <c r="I12" s="133"/>
      <c r="J12" s="133"/>
      <c r="K12" s="133"/>
      <c r="V12" s="81"/>
      <c r="W12" s="81"/>
      <c r="X12" s="81"/>
      <c r="Y12" s="82"/>
      <c r="Z12" s="82"/>
      <c r="AA12" s="81"/>
      <c r="AB12" s="81"/>
      <c r="AC12" s="81"/>
      <c r="AD12" s="82"/>
      <c r="AE12" s="82"/>
      <c r="AF12" s="94"/>
      <c r="AG12" s="94"/>
      <c r="AH12" s="94"/>
      <c r="AI12" s="93"/>
      <c r="AJ12" s="93"/>
      <c r="AK12" s="93"/>
      <c r="AL12" s="93"/>
      <c r="AM12" s="93"/>
      <c r="AN12" s="93"/>
      <c r="AO12" s="93"/>
      <c r="AP12" s="94"/>
      <c r="AQ12" s="94"/>
      <c r="AR12" s="94"/>
      <c r="AS12" s="95"/>
    </row>
    <row r="13" spans="1:45" x14ac:dyDescent="0.25"/>
    <row r="14" spans="1:45" ht="14.45" customHeight="1" x14ac:dyDescent="0.25">
      <c r="A14" s="127" t="s">
        <v>19</v>
      </c>
      <c r="B14" s="127"/>
      <c r="C14" s="127" t="s">
        <v>20</v>
      </c>
      <c r="D14" s="127" t="s">
        <v>21</v>
      </c>
      <c r="E14" s="127"/>
      <c r="F14" s="127"/>
      <c r="G14" s="127"/>
      <c r="H14" s="127"/>
      <c r="I14" s="127"/>
      <c r="J14" s="127"/>
      <c r="K14" s="127"/>
      <c r="L14" s="127"/>
      <c r="M14" s="127"/>
      <c r="N14" s="127"/>
      <c r="O14" s="127"/>
      <c r="P14" s="127"/>
      <c r="Q14" s="139" t="s">
        <v>22</v>
      </c>
      <c r="R14" s="139"/>
      <c r="S14" s="139"/>
      <c r="T14" s="139"/>
      <c r="U14" s="139"/>
      <c r="V14" s="137" t="s">
        <v>23</v>
      </c>
      <c r="W14" s="137"/>
      <c r="X14" s="137"/>
      <c r="Y14" s="137"/>
      <c r="Z14" s="137"/>
      <c r="AA14" s="140" t="s">
        <v>23</v>
      </c>
      <c r="AB14" s="140"/>
      <c r="AC14" s="140"/>
      <c r="AD14" s="140"/>
      <c r="AE14" s="140"/>
      <c r="AF14" s="141" t="s">
        <v>23</v>
      </c>
      <c r="AG14" s="141"/>
      <c r="AH14" s="141"/>
      <c r="AI14" s="141"/>
      <c r="AJ14" s="141"/>
      <c r="AK14" s="142" t="s">
        <v>23</v>
      </c>
      <c r="AL14" s="142"/>
      <c r="AM14" s="142"/>
      <c r="AN14" s="142"/>
      <c r="AO14" s="142"/>
      <c r="AP14" s="134" t="s">
        <v>24</v>
      </c>
      <c r="AQ14" s="135"/>
      <c r="AR14" s="135"/>
      <c r="AS14" s="136"/>
    </row>
    <row r="15" spans="1:45" ht="14.45" customHeight="1" x14ac:dyDescent="0.25">
      <c r="A15" s="127"/>
      <c r="B15" s="127"/>
      <c r="C15" s="127"/>
      <c r="D15" s="127"/>
      <c r="E15" s="127"/>
      <c r="F15" s="127"/>
      <c r="G15" s="127"/>
      <c r="H15" s="127"/>
      <c r="I15" s="127"/>
      <c r="J15" s="127"/>
      <c r="K15" s="127"/>
      <c r="L15" s="127"/>
      <c r="M15" s="127"/>
      <c r="N15" s="127"/>
      <c r="O15" s="127"/>
      <c r="P15" s="127"/>
      <c r="Q15" s="139"/>
      <c r="R15" s="139"/>
      <c r="S15" s="139"/>
      <c r="T15" s="139"/>
      <c r="U15" s="139"/>
      <c r="V15" s="137" t="s">
        <v>25</v>
      </c>
      <c r="W15" s="137"/>
      <c r="X15" s="137"/>
      <c r="Y15" s="137"/>
      <c r="Z15" s="137"/>
      <c r="AA15" s="140" t="s">
        <v>26</v>
      </c>
      <c r="AB15" s="140"/>
      <c r="AC15" s="140"/>
      <c r="AD15" s="140"/>
      <c r="AE15" s="140"/>
      <c r="AF15" s="141" t="s">
        <v>27</v>
      </c>
      <c r="AG15" s="141"/>
      <c r="AH15" s="141"/>
      <c r="AI15" s="141"/>
      <c r="AJ15" s="141"/>
      <c r="AK15" s="142" t="s">
        <v>28</v>
      </c>
      <c r="AL15" s="142"/>
      <c r="AM15" s="142"/>
      <c r="AN15" s="142"/>
      <c r="AO15" s="142"/>
      <c r="AP15" s="134" t="s">
        <v>29</v>
      </c>
      <c r="AQ15" s="135"/>
      <c r="AR15" s="135"/>
      <c r="AS15" s="136"/>
    </row>
    <row r="16" spans="1:45" ht="41.25" customHeight="1" x14ac:dyDescent="0.25">
      <c r="A16" s="83" t="s">
        <v>30</v>
      </c>
      <c r="B16" s="83" t="s">
        <v>31</v>
      </c>
      <c r="C16" s="127"/>
      <c r="D16" s="83" t="s">
        <v>32</v>
      </c>
      <c r="E16" s="83" t="s">
        <v>33</v>
      </c>
      <c r="F16" s="83" t="s">
        <v>34</v>
      </c>
      <c r="G16" s="83" t="s">
        <v>35</v>
      </c>
      <c r="H16" s="83" t="s">
        <v>36</v>
      </c>
      <c r="I16" s="83" t="s">
        <v>37</v>
      </c>
      <c r="J16" s="83" t="s">
        <v>38</v>
      </c>
      <c r="K16" s="83" t="s">
        <v>39</v>
      </c>
      <c r="L16" s="83" t="s">
        <v>40</v>
      </c>
      <c r="M16" s="83" t="s">
        <v>41</v>
      </c>
      <c r="N16" s="83" t="s">
        <v>42</v>
      </c>
      <c r="O16" s="83" t="s">
        <v>43</v>
      </c>
      <c r="P16" s="83" t="s">
        <v>44</v>
      </c>
      <c r="Q16" s="86" t="s">
        <v>45</v>
      </c>
      <c r="R16" s="86" t="s">
        <v>46</v>
      </c>
      <c r="S16" s="86" t="s">
        <v>47</v>
      </c>
      <c r="T16" s="86" t="s">
        <v>48</v>
      </c>
      <c r="U16" s="86" t="s">
        <v>49</v>
      </c>
      <c r="V16" s="85" t="s">
        <v>50</v>
      </c>
      <c r="W16" s="85" t="s">
        <v>51</v>
      </c>
      <c r="X16" s="85" t="s">
        <v>52</v>
      </c>
      <c r="Y16" s="85" t="s">
        <v>53</v>
      </c>
      <c r="Z16" s="85" t="s">
        <v>54</v>
      </c>
      <c r="AA16" s="87" t="s">
        <v>50</v>
      </c>
      <c r="AB16" s="87" t="s">
        <v>51</v>
      </c>
      <c r="AC16" s="87" t="s">
        <v>52</v>
      </c>
      <c r="AD16" s="76" t="s">
        <v>53</v>
      </c>
      <c r="AE16" s="76" t="s">
        <v>54</v>
      </c>
      <c r="AF16" s="88" t="s">
        <v>50</v>
      </c>
      <c r="AG16" s="88" t="s">
        <v>51</v>
      </c>
      <c r="AH16" s="88" t="s">
        <v>52</v>
      </c>
      <c r="AI16" s="88" t="s">
        <v>53</v>
      </c>
      <c r="AJ16" s="88" t="s">
        <v>54</v>
      </c>
      <c r="AK16" s="89" t="s">
        <v>50</v>
      </c>
      <c r="AL16" s="89" t="s">
        <v>51</v>
      </c>
      <c r="AM16" s="89" t="s">
        <v>52</v>
      </c>
      <c r="AN16" s="89" t="s">
        <v>53</v>
      </c>
      <c r="AO16" s="89" t="s">
        <v>54</v>
      </c>
      <c r="AP16" s="25" t="s">
        <v>50</v>
      </c>
      <c r="AQ16" s="25" t="s">
        <v>51</v>
      </c>
      <c r="AR16" s="25" t="s">
        <v>52</v>
      </c>
      <c r="AS16" s="77" t="s">
        <v>55</v>
      </c>
    </row>
    <row r="17" spans="1:45" s="26" customFormat="1" ht="210" x14ac:dyDescent="0.25">
      <c r="A17" s="104">
        <v>4</v>
      </c>
      <c r="B17" s="104" t="s">
        <v>56</v>
      </c>
      <c r="C17" s="104" t="s">
        <v>57</v>
      </c>
      <c r="D17" s="104" t="s">
        <v>308</v>
      </c>
      <c r="E17" s="4">
        <f t="shared" ref="E17:E34" si="0">+(5.55555555555556%*80%)/100%</f>
        <v>4.4444444444444481E-2</v>
      </c>
      <c r="F17" s="104" t="s">
        <v>58</v>
      </c>
      <c r="G17" s="104" t="s">
        <v>59</v>
      </c>
      <c r="H17" s="104" t="s">
        <v>60</v>
      </c>
      <c r="I17" s="5">
        <v>6.6000000000000003E-2</v>
      </c>
      <c r="J17" s="104" t="s">
        <v>61</v>
      </c>
      <c r="K17" s="104" t="s">
        <v>62</v>
      </c>
      <c r="L17" s="6">
        <v>0</v>
      </c>
      <c r="M17" s="56">
        <v>2.3E-2</v>
      </c>
      <c r="N17" s="6">
        <v>0.06</v>
      </c>
      <c r="O17" s="6">
        <v>0.1</v>
      </c>
      <c r="P17" s="6">
        <v>0.1</v>
      </c>
      <c r="Q17" s="104" t="s">
        <v>63</v>
      </c>
      <c r="R17" s="104" t="s">
        <v>64</v>
      </c>
      <c r="S17" s="104" t="s">
        <v>65</v>
      </c>
      <c r="T17" s="104" t="s">
        <v>66</v>
      </c>
      <c r="U17" s="104" t="s">
        <v>67</v>
      </c>
      <c r="V17" s="31">
        <v>0.02</v>
      </c>
      <c r="W17" s="31" t="s">
        <v>68</v>
      </c>
      <c r="X17" s="31" t="s">
        <v>68</v>
      </c>
      <c r="Y17" s="47" t="s">
        <v>69</v>
      </c>
      <c r="Z17" s="47" t="s">
        <v>68</v>
      </c>
      <c r="AA17" s="31">
        <f>M17</f>
        <v>2.3E-2</v>
      </c>
      <c r="AB17" s="58">
        <v>2.3E-2</v>
      </c>
      <c r="AC17" s="53">
        <f t="shared" ref="AC17" si="1">IF(AB17/AA17&gt;100%,100%,AB17/AA17)</f>
        <v>1</v>
      </c>
      <c r="AD17" s="52" t="s">
        <v>70</v>
      </c>
      <c r="AE17" s="52" t="s">
        <v>71</v>
      </c>
      <c r="AF17" s="106">
        <v>3.7999999999999999E-2</v>
      </c>
      <c r="AG17" s="106">
        <v>3.7999999999999999E-2</v>
      </c>
      <c r="AH17" s="53">
        <f>IF(AG17/AF17&gt;100%,100%,AG17/AF17)</f>
        <v>1</v>
      </c>
      <c r="AI17" s="48" t="s">
        <v>72</v>
      </c>
      <c r="AJ17" s="48" t="s">
        <v>71</v>
      </c>
      <c r="AK17" s="107">
        <v>0.1</v>
      </c>
      <c r="AL17" s="107">
        <v>0.1207</v>
      </c>
      <c r="AM17" s="53">
        <f>IF(AL17/AK17&gt;100%,100%,AL17/AK17)</f>
        <v>1</v>
      </c>
      <c r="AN17" s="48" t="s">
        <v>334</v>
      </c>
      <c r="AO17" s="48" t="s">
        <v>71</v>
      </c>
      <c r="AP17" s="31">
        <f>P17</f>
        <v>0.1</v>
      </c>
      <c r="AQ17" s="107">
        <v>0.1207</v>
      </c>
      <c r="AR17" s="44">
        <f>IF(AQ17/AP17&gt;100%,100%,AQ17/AP17)</f>
        <v>1</v>
      </c>
      <c r="AS17" s="48" t="s">
        <v>334</v>
      </c>
    </row>
    <row r="18" spans="1:45" s="26" customFormat="1" ht="120" x14ac:dyDescent="0.25">
      <c r="A18" s="104">
        <v>4</v>
      </c>
      <c r="B18" s="104" t="s">
        <v>56</v>
      </c>
      <c r="C18" s="104" t="s">
        <v>57</v>
      </c>
      <c r="D18" s="104" t="s">
        <v>309</v>
      </c>
      <c r="E18" s="4">
        <f t="shared" si="0"/>
        <v>4.4444444444444481E-2</v>
      </c>
      <c r="F18" s="104" t="s">
        <v>58</v>
      </c>
      <c r="G18" s="104" t="s">
        <v>73</v>
      </c>
      <c r="H18" s="104" t="s">
        <v>74</v>
      </c>
      <c r="I18" s="104" t="s">
        <v>75</v>
      </c>
      <c r="J18" s="104" t="s">
        <v>76</v>
      </c>
      <c r="K18" s="104" t="s">
        <v>62</v>
      </c>
      <c r="L18" s="6">
        <v>0</v>
      </c>
      <c r="M18" s="6">
        <v>0</v>
      </c>
      <c r="N18" s="6">
        <v>0</v>
      </c>
      <c r="O18" s="6">
        <v>0.15</v>
      </c>
      <c r="P18" s="6">
        <v>0.15</v>
      </c>
      <c r="Q18" s="104" t="s">
        <v>63</v>
      </c>
      <c r="R18" s="104" t="s">
        <v>77</v>
      </c>
      <c r="S18" s="104" t="s">
        <v>78</v>
      </c>
      <c r="T18" s="104" t="s">
        <v>66</v>
      </c>
      <c r="U18" s="104" t="s">
        <v>79</v>
      </c>
      <c r="V18" s="31" t="s">
        <v>68</v>
      </c>
      <c r="W18" s="31" t="s">
        <v>68</v>
      </c>
      <c r="X18" s="31" t="s">
        <v>68</v>
      </c>
      <c r="Y18" s="47" t="s">
        <v>69</v>
      </c>
      <c r="Z18" s="47" t="s">
        <v>68</v>
      </c>
      <c r="AA18" s="31" t="s">
        <v>68</v>
      </c>
      <c r="AB18" s="31" t="s">
        <v>68</v>
      </c>
      <c r="AC18" s="31" t="s">
        <v>68</v>
      </c>
      <c r="AD18" s="47" t="s">
        <v>80</v>
      </c>
      <c r="AE18" s="47" t="s">
        <v>68</v>
      </c>
      <c r="AF18" s="31" t="s">
        <v>68</v>
      </c>
      <c r="AG18" s="31" t="s">
        <v>68</v>
      </c>
      <c r="AH18" s="31" t="s">
        <v>68</v>
      </c>
      <c r="AI18" s="48" t="s">
        <v>81</v>
      </c>
      <c r="AJ18" s="48" t="s">
        <v>81</v>
      </c>
      <c r="AK18" s="24">
        <f t="shared" ref="AK18:AL39" si="2">O18</f>
        <v>0.15</v>
      </c>
      <c r="AL18" s="108">
        <v>0.4199</v>
      </c>
      <c r="AM18" s="53">
        <f t="shared" ref="AM18:AM40" si="3">IF(AL18/AK18&gt;100%,100%,AL18/AK18)</f>
        <v>1</v>
      </c>
      <c r="AN18" s="52" t="s">
        <v>288</v>
      </c>
      <c r="AO18" s="48" t="s">
        <v>82</v>
      </c>
      <c r="AP18" s="31">
        <f t="shared" ref="AP18:AP40" si="4">P18</f>
        <v>0.15</v>
      </c>
      <c r="AQ18" s="108">
        <v>0.4199</v>
      </c>
      <c r="AR18" s="44">
        <f t="shared" ref="AR18:AR34" si="5">IF(AQ18/AP18&gt;100%,100%,AQ18/AP18)</f>
        <v>1</v>
      </c>
      <c r="AS18" s="52" t="s">
        <v>288</v>
      </c>
    </row>
    <row r="19" spans="1:45" s="75" customFormat="1" ht="120" x14ac:dyDescent="0.25">
      <c r="A19" s="8">
        <v>4</v>
      </c>
      <c r="B19" s="8" t="s">
        <v>56</v>
      </c>
      <c r="C19" s="8" t="s">
        <v>57</v>
      </c>
      <c r="D19" s="8" t="s">
        <v>310</v>
      </c>
      <c r="E19" s="66">
        <f t="shared" si="0"/>
        <v>4.4444444444444481E-2</v>
      </c>
      <c r="F19" s="8" t="s">
        <v>83</v>
      </c>
      <c r="G19" s="8" t="s">
        <v>84</v>
      </c>
      <c r="H19" s="8" t="s">
        <v>85</v>
      </c>
      <c r="I19" s="8" t="s">
        <v>75</v>
      </c>
      <c r="J19" s="8" t="s">
        <v>61</v>
      </c>
      <c r="K19" s="8" t="s">
        <v>62</v>
      </c>
      <c r="L19" s="67">
        <v>0.05</v>
      </c>
      <c r="M19" s="67">
        <v>0.4</v>
      </c>
      <c r="N19" s="67">
        <v>0.8</v>
      </c>
      <c r="O19" s="67">
        <v>1</v>
      </c>
      <c r="P19" s="67">
        <v>1</v>
      </c>
      <c r="Q19" s="8" t="s">
        <v>63</v>
      </c>
      <c r="R19" s="8" t="s">
        <v>86</v>
      </c>
      <c r="S19" s="8" t="s">
        <v>87</v>
      </c>
      <c r="T19" s="8" t="s">
        <v>66</v>
      </c>
      <c r="U19" s="8" t="s">
        <v>88</v>
      </c>
      <c r="V19" s="68">
        <f t="shared" ref="V19:V34" si="6">L19</f>
        <v>0.05</v>
      </c>
      <c r="W19" s="69">
        <v>0</v>
      </c>
      <c r="X19" s="69">
        <v>0</v>
      </c>
      <c r="Y19" s="70" t="s">
        <v>89</v>
      </c>
      <c r="Z19" s="70" t="s">
        <v>90</v>
      </c>
      <c r="AA19" s="68">
        <f t="shared" ref="AA19:AA40" si="7">M19</f>
        <v>0.4</v>
      </c>
      <c r="AB19" s="71">
        <v>0.37840000000000001</v>
      </c>
      <c r="AC19" s="72">
        <f t="shared" ref="AC19:AC40" si="8">IF(AB19/AA19&gt;100%,100%,AB19/AA19)</f>
        <v>0.94599999999999995</v>
      </c>
      <c r="AD19" s="73" t="s">
        <v>91</v>
      </c>
      <c r="AE19" s="73" t="s">
        <v>82</v>
      </c>
      <c r="AF19" s="68">
        <f t="shared" ref="AF19:AF40" si="9">N19</f>
        <v>0.8</v>
      </c>
      <c r="AG19" s="109">
        <v>0.70269999999999999</v>
      </c>
      <c r="AH19" s="53">
        <f t="shared" ref="AH19:AH34" si="10">IF(AG19/AF19&gt;100%,100%,AG19/AF19)</f>
        <v>0.87837499999999991</v>
      </c>
      <c r="AI19" s="48" t="s">
        <v>92</v>
      </c>
      <c r="AJ19" s="48" t="s">
        <v>82</v>
      </c>
      <c r="AK19" s="74">
        <f t="shared" si="2"/>
        <v>1</v>
      </c>
      <c r="AL19" s="74">
        <f t="shared" si="2"/>
        <v>1</v>
      </c>
      <c r="AM19" s="53">
        <f t="shared" si="3"/>
        <v>1</v>
      </c>
      <c r="AN19" s="48" t="s">
        <v>93</v>
      </c>
      <c r="AO19" s="48" t="s">
        <v>82</v>
      </c>
      <c r="AP19" s="68">
        <f t="shared" si="4"/>
        <v>1</v>
      </c>
      <c r="AQ19" s="71">
        <v>1</v>
      </c>
      <c r="AR19" s="44">
        <f t="shared" si="5"/>
        <v>1</v>
      </c>
      <c r="AS19" s="48" t="s">
        <v>93</v>
      </c>
    </row>
    <row r="20" spans="1:45" s="26" customFormat="1" ht="195" x14ac:dyDescent="0.25">
      <c r="A20" s="104">
        <v>4</v>
      </c>
      <c r="B20" s="104" t="s">
        <v>56</v>
      </c>
      <c r="C20" s="104" t="s">
        <v>94</v>
      </c>
      <c r="D20" s="104" t="s">
        <v>311</v>
      </c>
      <c r="E20" s="4">
        <f t="shared" si="0"/>
        <v>4.4444444444444481E-2</v>
      </c>
      <c r="F20" s="104" t="s">
        <v>58</v>
      </c>
      <c r="G20" s="104" t="s">
        <v>95</v>
      </c>
      <c r="H20" s="104" t="s">
        <v>96</v>
      </c>
      <c r="I20" s="6">
        <v>0.5</v>
      </c>
      <c r="J20" s="104" t="s">
        <v>61</v>
      </c>
      <c r="K20" s="104" t="s">
        <v>62</v>
      </c>
      <c r="L20" s="6">
        <v>0.17</v>
      </c>
      <c r="M20" s="6">
        <v>0.3</v>
      </c>
      <c r="N20" s="7">
        <v>0.45</v>
      </c>
      <c r="O20" s="7">
        <v>0.64</v>
      </c>
      <c r="P20" s="6">
        <v>0.64</v>
      </c>
      <c r="Q20" s="104" t="s">
        <v>97</v>
      </c>
      <c r="R20" s="104" t="s">
        <v>98</v>
      </c>
      <c r="S20" s="104" t="s">
        <v>99</v>
      </c>
      <c r="T20" s="104" t="s">
        <v>66</v>
      </c>
      <c r="U20" s="104" t="s">
        <v>100</v>
      </c>
      <c r="V20" s="31">
        <f t="shared" si="6"/>
        <v>0.17</v>
      </c>
      <c r="W20" s="33">
        <v>5.5800000000000002E-2</v>
      </c>
      <c r="X20" s="33">
        <f>W20/V20</f>
        <v>0.32823529411764707</v>
      </c>
      <c r="Y20" s="48" t="s">
        <v>101</v>
      </c>
      <c r="Z20" s="48" t="s">
        <v>102</v>
      </c>
      <c r="AA20" s="31">
        <f t="shared" si="7"/>
        <v>0.3</v>
      </c>
      <c r="AB20" s="59">
        <v>0.32</v>
      </c>
      <c r="AC20" s="53">
        <f t="shared" si="8"/>
        <v>1</v>
      </c>
      <c r="AD20" s="48" t="s">
        <v>103</v>
      </c>
      <c r="AE20" s="48" t="s">
        <v>102</v>
      </c>
      <c r="AF20" s="31">
        <f t="shared" si="9"/>
        <v>0.45</v>
      </c>
      <c r="AG20" s="106">
        <v>0.45929999999999999</v>
      </c>
      <c r="AH20" s="53">
        <f t="shared" si="10"/>
        <v>1</v>
      </c>
      <c r="AI20" s="48" t="s">
        <v>104</v>
      </c>
      <c r="AJ20" s="48" t="s">
        <v>102</v>
      </c>
      <c r="AK20" s="24">
        <f t="shared" si="2"/>
        <v>0.64</v>
      </c>
      <c r="AL20" s="107">
        <v>0.6744</v>
      </c>
      <c r="AM20" s="53">
        <f t="shared" si="3"/>
        <v>1</v>
      </c>
      <c r="AN20" s="48" t="s">
        <v>289</v>
      </c>
      <c r="AO20" s="48" t="s">
        <v>82</v>
      </c>
      <c r="AP20" s="31">
        <f t="shared" si="4"/>
        <v>0.64</v>
      </c>
      <c r="AQ20" s="107">
        <v>0.6744</v>
      </c>
      <c r="AR20" s="44">
        <f t="shared" si="5"/>
        <v>1</v>
      </c>
      <c r="AS20" s="48" t="s">
        <v>289</v>
      </c>
    </row>
    <row r="21" spans="1:45" s="26" customFormat="1" ht="98.25" customHeight="1" x14ac:dyDescent="0.25">
      <c r="A21" s="104">
        <v>4</v>
      </c>
      <c r="B21" s="104" t="s">
        <v>56</v>
      </c>
      <c r="C21" s="104" t="s">
        <v>94</v>
      </c>
      <c r="D21" s="104" t="s">
        <v>312</v>
      </c>
      <c r="E21" s="4">
        <f t="shared" si="0"/>
        <v>4.4444444444444481E-2</v>
      </c>
      <c r="F21" s="104" t="s">
        <v>58</v>
      </c>
      <c r="G21" s="104" t="s">
        <v>105</v>
      </c>
      <c r="H21" s="104" t="s">
        <v>106</v>
      </c>
      <c r="I21" s="6">
        <v>0.6</v>
      </c>
      <c r="J21" s="104" t="s">
        <v>61</v>
      </c>
      <c r="K21" s="104" t="s">
        <v>62</v>
      </c>
      <c r="L21" s="6">
        <v>0.17</v>
      </c>
      <c r="M21" s="6">
        <v>0.3</v>
      </c>
      <c r="N21" s="7">
        <v>0.45</v>
      </c>
      <c r="O21" s="7">
        <v>0.64</v>
      </c>
      <c r="P21" s="6">
        <v>0.64</v>
      </c>
      <c r="Q21" s="104" t="s">
        <v>97</v>
      </c>
      <c r="R21" s="104" t="s">
        <v>98</v>
      </c>
      <c r="S21" s="104" t="s">
        <v>99</v>
      </c>
      <c r="T21" s="104" t="s">
        <v>66</v>
      </c>
      <c r="U21" s="104" t="s">
        <v>100</v>
      </c>
      <c r="V21" s="31">
        <f t="shared" si="6"/>
        <v>0.17</v>
      </c>
      <c r="W21" s="33">
        <v>0.15459999999999999</v>
      </c>
      <c r="X21" s="33">
        <f>W21/V21</f>
        <v>0.90941176470588225</v>
      </c>
      <c r="Y21" s="48" t="s">
        <v>107</v>
      </c>
      <c r="Z21" s="48" t="s">
        <v>102</v>
      </c>
      <c r="AA21" s="31">
        <f t="shared" si="7"/>
        <v>0.3</v>
      </c>
      <c r="AB21" s="53">
        <v>0.50190000000000001</v>
      </c>
      <c r="AC21" s="53">
        <f t="shared" si="8"/>
        <v>1</v>
      </c>
      <c r="AD21" s="48" t="s">
        <v>108</v>
      </c>
      <c r="AE21" s="48" t="s">
        <v>102</v>
      </c>
      <c r="AF21" s="31">
        <f t="shared" si="9"/>
        <v>0.45</v>
      </c>
      <c r="AG21" s="106">
        <v>0.65569999999999995</v>
      </c>
      <c r="AH21" s="53">
        <f t="shared" si="10"/>
        <v>1</v>
      </c>
      <c r="AI21" s="48" t="s">
        <v>109</v>
      </c>
      <c r="AJ21" s="48" t="s">
        <v>102</v>
      </c>
      <c r="AK21" s="24">
        <f t="shared" si="2"/>
        <v>0.64</v>
      </c>
      <c r="AL21" s="107">
        <v>0.82289999999999996</v>
      </c>
      <c r="AM21" s="53">
        <f t="shared" si="3"/>
        <v>1</v>
      </c>
      <c r="AN21" s="48" t="s">
        <v>290</v>
      </c>
      <c r="AO21" s="48" t="s">
        <v>102</v>
      </c>
      <c r="AP21" s="31">
        <f t="shared" si="4"/>
        <v>0.64</v>
      </c>
      <c r="AQ21" s="107">
        <v>0.82289999999999996</v>
      </c>
      <c r="AR21" s="44">
        <f t="shared" si="5"/>
        <v>1</v>
      </c>
      <c r="AS21" s="48" t="s">
        <v>290</v>
      </c>
    </row>
    <row r="22" spans="1:45" s="26" customFormat="1" ht="90" customHeight="1" x14ac:dyDescent="0.25">
      <c r="A22" s="104">
        <v>4</v>
      </c>
      <c r="B22" s="104" t="s">
        <v>56</v>
      </c>
      <c r="C22" s="104" t="s">
        <v>94</v>
      </c>
      <c r="D22" s="104" t="s">
        <v>313</v>
      </c>
      <c r="E22" s="4">
        <f t="shared" si="0"/>
        <v>4.4444444444444481E-2</v>
      </c>
      <c r="F22" s="104" t="s">
        <v>83</v>
      </c>
      <c r="G22" s="104" t="s">
        <v>110</v>
      </c>
      <c r="H22" s="104" t="s">
        <v>111</v>
      </c>
      <c r="I22" s="104"/>
      <c r="J22" s="104" t="s">
        <v>61</v>
      </c>
      <c r="K22" s="104" t="s">
        <v>62</v>
      </c>
      <c r="L22" s="6">
        <v>0.03</v>
      </c>
      <c r="M22" s="6">
        <v>0.25</v>
      </c>
      <c r="N22" s="6">
        <v>0.65</v>
      </c>
      <c r="O22" s="6">
        <v>0.97</v>
      </c>
      <c r="P22" s="6">
        <v>0.97</v>
      </c>
      <c r="Q22" s="104" t="s">
        <v>97</v>
      </c>
      <c r="R22" s="104" t="s">
        <v>98</v>
      </c>
      <c r="S22" s="104" t="s">
        <v>99</v>
      </c>
      <c r="T22" s="104" t="s">
        <v>66</v>
      </c>
      <c r="U22" s="104" t="s">
        <v>112</v>
      </c>
      <c r="V22" s="31">
        <f t="shared" si="6"/>
        <v>0.03</v>
      </c>
      <c r="W22" s="32">
        <v>0.25</v>
      </c>
      <c r="X22" s="33">
        <v>1</v>
      </c>
      <c r="Y22" s="48" t="s">
        <v>113</v>
      </c>
      <c r="Z22" s="48" t="s">
        <v>102</v>
      </c>
      <c r="AA22" s="31">
        <f t="shared" si="7"/>
        <v>0.25</v>
      </c>
      <c r="AB22" s="53">
        <v>0.4466</v>
      </c>
      <c r="AC22" s="53">
        <f t="shared" si="8"/>
        <v>1</v>
      </c>
      <c r="AD22" s="48" t="s">
        <v>114</v>
      </c>
      <c r="AE22" s="48" t="s">
        <v>102</v>
      </c>
      <c r="AF22" s="31">
        <f t="shared" si="9"/>
        <v>0.65</v>
      </c>
      <c r="AG22" s="53">
        <v>0.71189999999999998</v>
      </c>
      <c r="AH22" s="53">
        <f t="shared" si="10"/>
        <v>1</v>
      </c>
      <c r="AI22" s="48" t="s">
        <v>115</v>
      </c>
      <c r="AJ22" s="48" t="s">
        <v>116</v>
      </c>
      <c r="AK22" s="24">
        <f t="shared" si="2"/>
        <v>0.97</v>
      </c>
      <c r="AL22" s="107">
        <v>0.97850000000000004</v>
      </c>
      <c r="AM22" s="53">
        <f t="shared" si="3"/>
        <v>1</v>
      </c>
      <c r="AN22" s="48" t="s">
        <v>117</v>
      </c>
      <c r="AO22" s="48" t="s">
        <v>116</v>
      </c>
      <c r="AP22" s="31">
        <f t="shared" si="4"/>
        <v>0.97</v>
      </c>
      <c r="AQ22" s="107">
        <v>0.97850000000000004</v>
      </c>
      <c r="AR22" s="44">
        <f t="shared" si="5"/>
        <v>1</v>
      </c>
      <c r="AS22" s="48" t="s">
        <v>117</v>
      </c>
    </row>
    <row r="23" spans="1:45" s="26" customFormat="1" ht="90" customHeight="1" x14ac:dyDescent="0.25">
      <c r="A23" s="104">
        <v>4</v>
      </c>
      <c r="B23" s="104" t="s">
        <v>56</v>
      </c>
      <c r="C23" s="104" t="s">
        <v>94</v>
      </c>
      <c r="D23" s="104" t="s">
        <v>314</v>
      </c>
      <c r="E23" s="4">
        <f t="shared" si="0"/>
        <v>4.4444444444444481E-2</v>
      </c>
      <c r="F23" s="104" t="s">
        <v>58</v>
      </c>
      <c r="G23" s="104" t="s">
        <v>118</v>
      </c>
      <c r="H23" s="104" t="s">
        <v>119</v>
      </c>
      <c r="I23" s="104"/>
      <c r="J23" s="104" t="s">
        <v>61</v>
      </c>
      <c r="K23" s="104" t="s">
        <v>62</v>
      </c>
      <c r="L23" s="6">
        <v>0.01</v>
      </c>
      <c r="M23" s="6">
        <v>0.04</v>
      </c>
      <c r="N23" s="6">
        <v>0.2</v>
      </c>
      <c r="O23" s="6">
        <v>0.4</v>
      </c>
      <c r="P23" s="6">
        <v>0.4</v>
      </c>
      <c r="Q23" s="104" t="s">
        <v>97</v>
      </c>
      <c r="R23" s="104" t="s">
        <v>98</v>
      </c>
      <c r="S23" s="104" t="s">
        <v>99</v>
      </c>
      <c r="T23" s="104" t="s">
        <v>66</v>
      </c>
      <c r="U23" s="104" t="s">
        <v>112</v>
      </c>
      <c r="V23" s="31">
        <f t="shared" si="6"/>
        <v>0.01</v>
      </c>
      <c r="W23" s="32">
        <v>0.1</v>
      </c>
      <c r="X23" s="32">
        <v>1</v>
      </c>
      <c r="Y23" s="48" t="s">
        <v>120</v>
      </c>
      <c r="Z23" s="48" t="s">
        <v>102</v>
      </c>
      <c r="AA23" s="31">
        <f t="shared" si="7"/>
        <v>0.04</v>
      </c>
      <c r="AB23" s="53">
        <v>0.19689999999999999</v>
      </c>
      <c r="AC23" s="53">
        <f t="shared" si="8"/>
        <v>1</v>
      </c>
      <c r="AD23" s="48" t="s">
        <v>121</v>
      </c>
      <c r="AE23" s="48" t="s">
        <v>102</v>
      </c>
      <c r="AF23" s="31">
        <f t="shared" si="9"/>
        <v>0.2</v>
      </c>
      <c r="AG23" s="53">
        <v>0.43419999999999997</v>
      </c>
      <c r="AH23" s="53">
        <f t="shared" si="10"/>
        <v>1</v>
      </c>
      <c r="AI23" s="48" t="s">
        <v>122</v>
      </c>
      <c r="AJ23" s="48" t="s">
        <v>102</v>
      </c>
      <c r="AK23" s="24">
        <f t="shared" si="2"/>
        <v>0.4</v>
      </c>
      <c r="AL23" s="107">
        <v>0.58379999999999999</v>
      </c>
      <c r="AM23" s="53">
        <f t="shared" si="3"/>
        <v>1</v>
      </c>
      <c r="AN23" s="48" t="s">
        <v>123</v>
      </c>
      <c r="AO23" s="48" t="s">
        <v>102</v>
      </c>
      <c r="AP23" s="31">
        <f t="shared" si="4"/>
        <v>0.4</v>
      </c>
      <c r="AQ23" s="107">
        <v>0.58379999999999999</v>
      </c>
      <c r="AR23" s="44">
        <f t="shared" si="5"/>
        <v>1</v>
      </c>
      <c r="AS23" s="48" t="s">
        <v>123</v>
      </c>
    </row>
    <row r="24" spans="1:45" s="26" customFormat="1" ht="90" customHeight="1" x14ac:dyDescent="0.25">
      <c r="A24" s="104">
        <v>4</v>
      </c>
      <c r="B24" s="104" t="s">
        <v>56</v>
      </c>
      <c r="C24" s="104" t="s">
        <v>94</v>
      </c>
      <c r="D24" s="104" t="s">
        <v>315</v>
      </c>
      <c r="E24" s="4">
        <f t="shared" si="0"/>
        <v>4.4444444444444481E-2</v>
      </c>
      <c r="F24" s="104" t="s">
        <v>83</v>
      </c>
      <c r="G24" s="104" t="s">
        <v>124</v>
      </c>
      <c r="H24" s="104" t="s">
        <v>125</v>
      </c>
      <c r="I24" s="104"/>
      <c r="J24" s="104" t="s">
        <v>76</v>
      </c>
      <c r="K24" s="104" t="s">
        <v>62</v>
      </c>
      <c r="L24" s="6">
        <v>0.95</v>
      </c>
      <c r="M24" s="6">
        <v>0.95</v>
      </c>
      <c r="N24" s="6">
        <v>0.95</v>
      </c>
      <c r="O24" s="6">
        <v>0.95</v>
      </c>
      <c r="P24" s="6">
        <v>0.95</v>
      </c>
      <c r="Q24" s="104" t="s">
        <v>97</v>
      </c>
      <c r="R24" s="104" t="s">
        <v>98</v>
      </c>
      <c r="S24" s="104" t="s">
        <v>126</v>
      </c>
      <c r="T24" s="104" t="s">
        <v>66</v>
      </c>
      <c r="U24" s="8" t="s">
        <v>127</v>
      </c>
      <c r="V24" s="31">
        <f t="shared" si="6"/>
        <v>0.95</v>
      </c>
      <c r="W24" s="33">
        <v>0.97799999999999998</v>
      </c>
      <c r="X24" s="32">
        <v>1</v>
      </c>
      <c r="Y24" s="48" t="s">
        <v>128</v>
      </c>
      <c r="Z24" s="48" t="s">
        <v>102</v>
      </c>
      <c r="AA24" s="31">
        <f t="shared" si="7"/>
        <v>0.95</v>
      </c>
      <c r="AB24" s="53">
        <v>0.9889</v>
      </c>
      <c r="AC24" s="53">
        <f t="shared" si="8"/>
        <v>1</v>
      </c>
      <c r="AD24" s="48" t="s">
        <v>129</v>
      </c>
      <c r="AE24" s="48" t="s">
        <v>102</v>
      </c>
      <c r="AF24" s="31">
        <f t="shared" si="9"/>
        <v>0.95</v>
      </c>
      <c r="AG24" s="106">
        <v>0.95</v>
      </c>
      <c r="AH24" s="53">
        <f t="shared" si="10"/>
        <v>1</v>
      </c>
      <c r="AI24" s="48" t="s">
        <v>130</v>
      </c>
      <c r="AJ24" s="48" t="s">
        <v>102</v>
      </c>
      <c r="AK24" s="122">
        <f t="shared" si="2"/>
        <v>0.95</v>
      </c>
      <c r="AL24" s="107">
        <v>0.95689999999999997</v>
      </c>
      <c r="AM24" s="123">
        <f t="shared" si="3"/>
        <v>1</v>
      </c>
      <c r="AN24" s="124" t="s">
        <v>326</v>
      </c>
      <c r="AO24" s="124" t="s">
        <v>102</v>
      </c>
      <c r="AP24" s="125">
        <f t="shared" si="4"/>
        <v>0.95</v>
      </c>
      <c r="AQ24" s="107">
        <f>(W24+AB24+AG24+AL24)/4</f>
        <v>0.96845000000000003</v>
      </c>
      <c r="AR24" s="44">
        <f t="shared" si="5"/>
        <v>1</v>
      </c>
      <c r="AS24" s="124" t="s">
        <v>329</v>
      </c>
    </row>
    <row r="25" spans="1:45" s="26" customFormat="1" ht="90" x14ac:dyDescent="0.25">
      <c r="A25" s="104">
        <v>4</v>
      </c>
      <c r="B25" s="104" t="s">
        <v>56</v>
      </c>
      <c r="C25" s="104" t="s">
        <v>94</v>
      </c>
      <c r="D25" s="104" t="s">
        <v>316</v>
      </c>
      <c r="E25" s="4">
        <f t="shared" si="0"/>
        <v>4.4444444444444481E-2</v>
      </c>
      <c r="F25" s="104" t="s">
        <v>58</v>
      </c>
      <c r="G25" s="104" t="s">
        <v>131</v>
      </c>
      <c r="H25" s="104" t="s">
        <v>132</v>
      </c>
      <c r="I25" s="104"/>
      <c r="J25" s="104" t="s">
        <v>76</v>
      </c>
      <c r="K25" s="104" t="s">
        <v>62</v>
      </c>
      <c r="L25" s="6">
        <v>1</v>
      </c>
      <c r="M25" s="6">
        <v>1</v>
      </c>
      <c r="N25" s="6">
        <v>1</v>
      </c>
      <c r="O25" s="6">
        <v>1</v>
      </c>
      <c r="P25" s="6">
        <v>1</v>
      </c>
      <c r="Q25" s="104" t="s">
        <v>97</v>
      </c>
      <c r="R25" s="8" t="s">
        <v>98</v>
      </c>
      <c r="S25" s="8" t="s">
        <v>133</v>
      </c>
      <c r="T25" s="8" t="s">
        <v>66</v>
      </c>
      <c r="U25" s="8" t="s">
        <v>134</v>
      </c>
      <c r="V25" s="31">
        <f t="shared" si="6"/>
        <v>1</v>
      </c>
      <c r="W25" s="34">
        <v>0.96399999999999997</v>
      </c>
      <c r="X25" s="34">
        <f>W25/V25</f>
        <v>0.96399999999999997</v>
      </c>
      <c r="Y25" s="48" t="s">
        <v>135</v>
      </c>
      <c r="Z25" s="48" t="s">
        <v>102</v>
      </c>
      <c r="AA25" s="31">
        <f t="shared" si="7"/>
        <v>1</v>
      </c>
      <c r="AB25" s="58">
        <v>1.0820000000000001</v>
      </c>
      <c r="AC25" s="53">
        <f t="shared" si="8"/>
        <v>1</v>
      </c>
      <c r="AD25" s="48" t="s">
        <v>136</v>
      </c>
      <c r="AE25" s="48" t="s">
        <v>102</v>
      </c>
      <c r="AF25" s="31">
        <f t="shared" si="9"/>
        <v>1</v>
      </c>
      <c r="AG25" s="53">
        <v>0.97929999999999995</v>
      </c>
      <c r="AH25" s="53">
        <f t="shared" si="10"/>
        <v>0.97929999999999995</v>
      </c>
      <c r="AI25" s="48" t="s">
        <v>137</v>
      </c>
      <c r="AJ25" s="48" t="s">
        <v>102</v>
      </c>
      <c r="AK25" s="122">
        <f t="shared" si="2"/>
        <v>1</v>
      </c>
      <c r="AL25" s="107">
        <v>0.83240000000000003</v>
      </c>
      <c r="AM25" s="123">
        <f t="shared" si="3"/>
        <v>0.83240000000000003</v>
      </c>
      <c r="AN25" s="124" t="s">
        <v>327</v>
      </c>
      <c r="AO25" s="124" t="s">
        <v>102</v>
      </c>
      <c r="AP25" s="125">
        <f t="shared" si="4"/>
        <v>1</v>
      </c>
      <c r="AQ25" s="107">
        <f t="shared" ref="AQ25:AQ26" si="11">(W25+AB25+AG25+AL25)/4</f>
        <v>0.96442500000000009</v>
      </c>
      <c r="AR25" s="44">
        <f t="shared" si="5"/>
        <v>0.96442500000000009</v>
      </c>
      <c r="AS25" s="124" t="s">
        <v>327</v>
      </c>
    </row>
    <row r="26" spans="1:45" s="26" customFormat="1" ht="135" customHeight="1" x14ac:dyDescent="0.25">
      <c r="A26" s="104">
        <v>4</v>
      </c>
      <c r="B26" s="104" t="s">
        <v>56</v>
      </c>
      <c r="C26" s="104" t="s">
        <v>94</v>
      </c>
      <c r="D26" s="104" t="s">
        <v>317</v>
      </c>
      <c r="E26" s="4">
        <f t="shared" si="0"/>
        <v>4.4444444444444481E-2</v>
      </c>
      <c r="F26" s="104" t="s">
        <v>58</v>
      </c>
      <c r="G26" s="104" t="s">
        <v>138</v>
      </c>
      <c r="H26" s="104" t="s">
        <v>139</v>
      </c>
      <c r="I26" s="104"/>
      <c r="J26" s="104" t="s">
        <v>76</v>
      </c>
      <c r="K26" s="104" t="s">
        <v>62</v>
      </c>
      <c r="L26" s="6">
        <v>0.95</v>
      </c>
      <c r="M26" s="6">
        <v>0.95</v>
      </c>
      <c r="N26" s="6">
        <v>0.95</v>
      </c>
      <c r="O26" s="6">
        <v>0.95</v>
      </c>
      <c r="P26" s="6">
        <v>0.95</v>
      </c>
      <c r="Q26" s="104" t="s">
        <v>97</v>
      </c>
      <c r="R26" s="104" t="s">
        <v>140</v>
      </c>
      <c r="S26" s="104" t="s">
        <v>141</v>
      </c>
      <c r="T26" s="104" t="s">
        <v>66</v>
      </c>
      <c r="U26" s="8" t="s">
        <v>142</v>
      </c>
      <c r="V26" s="31">
        <f t="shared" si="6"/>
        <v>0.95</v>
      </c>
      <c r="W26" s="33">
        <v>0.97699999999999998</v>
      </c>
      <c r="X26" s="32">
        <v>1</v>
      </c>
      <c r="Y26" s="48" t="s">
        <v>143</v>
      </c>
      <c r="Z26" s="48" t="s">
        <v>144</v>
      </c>
      <c r="AA26" s="31">
        <f t="shared" si="7"/>
        <v>0.95</v>
      </c>
      <c r="AB26" s="58">
        <v>0.996</v>
      </c>
      <c r="AC26" s="53">
        <f t="shared" si="8"/>
        <v>1</v>
      </c>
      <c r="AD26" s="48" t="s">
        <v>145</v>
      </c>
      <c r="AE26" s="48" t="s">
        <v>144</v>
      </c>
      <c r="AF26" s="31">
        <f t="shared" si="9"/>
        <v>0.95</v>
      </c>
      <c r="AG26" s="59">
        <v>0.95</v>
      </c>
      <c r="AH26" s="53">
        <f t="shared" si="10"/>
        <v>1</v>
      </c>
      <c r="AI26" s="48" t="s">
        <v>146</v>
      </c>
      <c r="AJ26" s="48" t="s">
        <v>144</v>
      </c>
      <c r="AK26" s="122">
        <f t="shared" si="2"/>
        <v>0.95</v>
      </c>
      <c r="AL26" s="126">
        <v>0.95</v>
      </c>
      <c r="AM26" s="123">
        <f t="shared" si="3"/>
        <v>1</v>
      </c>
      <c r="AN26" s="124" t="s">
        <v>146</v>
      </c>
      <c r="AO26" s="124" t="s">
        <v>144</v>
      </c>
      <c r="AP26" s="125">
        <f t="shared" si="4"/>
        <v>0.95</v>
      </c>
      <c r="AQ26" s="107">
        <f t="shared" si="11"/>
        <v>0.96825000000000006</v>
      </c>
      <c r="AR26" s="44">
        <f t="shared" si="5"/>
        <v>1</v>
      </c>
      <c r="AS26" s="124" t="s">
        <v>328</v>
      </c>
    </row>
    <row r="27" spans="1:45" s="26" customFormat="1" ht="135" x14ac:dyDescent="0.25">
      <c r="A27" s="104">
        <v>4</v>
      </c>
      <c r="B27" s="104" t="s">
        <v>56</v>
      </c>
      <c r="C27" s="104" t="s">
        <v>147</v>
      </c>
      <c r="D27" s="104" t="s">
        <v>318</v>
      </c>
      <c r="E27" s="4">
        <f t="shared" si="0"/>
        <v>4.4444444444444481E-2</v>
      </c>
      <c r="F27" s="104" t="s">
        <v>83</v>
      </c>
      <c r="G27" s="104" t="s">
        <v>148</v>
      </c>
      <c r="H27" s="104" t="s">
        <v>149</v>
      </c>
      <c r="I27" s="104"/>
      <c r="J27" s="104" t="s">
        <v>150</v>
      </c>
      <c r="K27" s="104" t="s">
        <v>151</v>
      </c>
      <c r="L27" s="9">
        <v>1920</v>
      </c>
      <c r="M27" s="9">
        <v>1920</v>
      </c>
      <c r="N27" s="9">
        <v>1920</v>
      </c>
      <c r="O27" s="9">
        <v>1920</v>
      </c>
      <c r="P27" s="10">
        <f>SUM(L27:O27)</f>
        <v>7680</v>
      </c>
      <c r="Q27" s="104" t="s">
        <v>97</v>
      </c>
      <c r="R27" s="104" t="s">
        <v>152</v>
      </c>
      <c r="S27" s="104" t="s">
        <v>153</v>
      </c>
      <c r="T27" s="104" t="s">
        <v>66</v>
      </c>
      <c r="U27" s="104" t="s">
        <v>153</v>
      </c>
      <c r="V27" s="35">
        <f t="shared" si="6"/>
        <v>1920</v>
      </c>
      <c r="W27" s="36">
        <v>2372</v>
      </c>
      <c r="X27" s="32">
        <v>1</v>
      </c>
      <c r="Y27" s="48" t="s">
        <v>154</v>
      </c>
      <c r="Z27" s="48" t="s">
        <v>155</v>
      </c>
      <c r="AA27" s="35">
        <f t="shared" si="7"/>
        <v>1920</v>
      </c>
      <c r="AB27" s="35">
        <v>20601</v>
      </c>
      <c r="AC27" s="53">
        <f t="shared" si="8"/>
        <v>1</v>
      </c>
      <c r="AD27" s="48" t="s">
        <v>156</v>
      </c>
      <c r="AE27" s="48" t="s">
        <v>155</v>
      </c>
      <c r="AF27" s="35">
        <f t="shared" si="9"/>
        <v>1920</v>
      </c>
      <c r="AG27" s="110">
        <v>17229</v>
      </c>
      <c r="AH27" s="53">
        <f t="shared" si="10"/>
        <v>1</v>
      </c>
      <c r="AI27" s="48" t="s">
        <v>157</v>
      </c>
      <c r="AJ27" s="48" t="s">
        <v>155</v>
      </c>
      <c r="AK27" s="27">
        <f t="shared" si="2"/>
        <v>1920</v>
      </c>
      <c r="AL27" s="111">
        <v>17028</v>
      </c>
      <c r="AM27" s="53">
        <f t="shared" si="3"/>
        <v>1</v>
      </c>
      <c r="AN27" s="48" t="s">
        <v>158</v>
      </c>
      <c r="AO27" s="48" t="s">
        <v>155</v>
      </c>
      <c r="AP27" s="35">
        <f t="shared" si="4"/>
        <v>7680</v>
      </c>
      <c r="AQ27" s="112">
        <f>W27+AB27+AG27+AL27</f>
        <v>57230</v>
      </c>
      <c r="AR27" s="44">
        <f t="shared" si="5"/>
        <v>1</v>
      </c>
      <c r="AS27" s="48" t="s">
        <v>291</v>
      </c>
    </row>
    <row r="28" spans="1:45" s="26" customFormat="1" ht="75" customHeight="1" x14ac:dyDescent="0.25">
      <c r="A28" s="104">
        <v>4</v>
      </c>
      <c r="B28" s="104" t="s">
        <v>56</v>
      </c>
      <c r="C28" s="104" t="s">
        <v>147</v>
      </c>
      <c r="D28" s="104" t="s">
        <v>319</v>
      </c>
      <c r="E28" s="4">
        <f t="shared" si="0"/>
        <v>4.4444444444444481E-2</v>
      </c>
      <c r="F28" s="104" t="s">
        <v>58</v>
      </c>
      <c r="G28" s="104" t="s">
        <v>159</v>
      </c>
      <c r="H28" s="104" t="s">
        <v>160</v>
      </c>
      <c r="I28" s="104"/>
      <c r="J28" s="104" t="s">
        <v>150</v>
      </c>
      <c r="K28" s="104" t="s">
        <v>161</v>
      </c>
      <c r="L28" s="9">
        <v>960</v>
      </c>
      <c r="M28" s="9">
        <v>960</v>
      </c>
      <c r="N28" s="9">
        <v>960</v>
      </c>
      <c r="O28" s="9">
        <v>960</v>
      </c>
      <c r="P28" s="10">
        <f>SUM(L28:O28)</f>
        <v>3840</v>
      </c>
      <c r="Q28" s="104" t="s">
        <v>97</v>
      </c>
      <c r="R28" s="104" t="s">
        <v>161</v>
      </c>
      <c r="S28" s="104" t="s">
        <v>153</v>
      </c>
      <c r="T28" s="104" t="s">
        <v>66</v>
      </c>
      <c r="U28" s="104" t="s">
        <v>153</v>
      </c>
      <c r="V28" s="35">
        <f t="shared" si="6"/>
        <v>960</v>
      </c>
      <c r="W28" s="36">
        <v>518</v>
      </c>
      <c r="X28" s="37">
        <f>W28/V28</f>
        <v>0.5395833333333333</v>
      </c>
      <c r="Y28" s="48" t="s">
        <v>162</v>
      </c>
      <c r="Z28" s="48" t="s">
        <v>163</v>
      </c>
      <c r="AA28" s="35">
        <f t="shared" si="7"/>
        <v>960</v>
      </c>
      <c r="AB28" s="35">
        <v>7806</v>
      </c>
      <c r="AC28" s="53">
        <f t="shared" si="8"/>
        <v>1</v>
      </c>
      <c r="AD28" s="48" t="s">
        <v>164</v>
      </c>
      <c r="AE28" s="48" t="s">
        <v>163</v>
      </c>
      <c r="AF28" s="35">
        <f t="shared" si="9"/>
        <v>960</v>
      </c>
      <c r="AG28" s="60">
        <v>4592</v>
      </c>
      <c r="AH28" s="53">
        <f t="shared" si="10"/>
        <v>1</v>
      </c>
      <c r="AI28" s="48" t="s">
        <v>165</v>
      </c>
      <c r="AJ28" s="48" t="s">
        <v>163</v>
      </c>
      <c r="AK28" s="27">
        <f t="shared" si="2"/>
        <v>960</v>
      </c>
      <c r="AL28" s="111">
        <v>5008</v>
      </c>
      <c r="AM28" s="53">
        <f t="shared" si="3"/>
        <v>1</v>
      </c>
      <c r="AN28" s="48" t="s">
        <v>166</v>
      </c>
      <c r="AO28" s="48" t="s">
        <v>163</v>
      </c>
      <c r="AP28" s="35">
        <f t="shared" si="4"/>
        <v>3840</v>
      </c>
      <c r="AQ28" s="112">
        <f t="shared" ref="AQ28:AQ34" si="12">W28+AB28+AG28+AL28</f>
        <v>17924</v>
      </c>
      <c r="AR28" s="44">
        <f t="shared" si="5"/>
        <v>1</v>
      </c>
      <c r="AS28" s="48" t="s">
        <v>292</v>
      </c>
    </row>
    <row r="29" spans="1:45" s="26" customFormat="1" ht="60" x14ac:dyDescent="0.25">
      <c r="A29" s="104">
        <v>4</v>
      </c>
      <c r="B29" s="104" t="s">
        <v>56</v>
      </c>
      <c r="C29" s="104" t="s">
        <v>147</v>
      </c>
      <c r="D29" s="104" t="s">
        <v>320</v>
      </c>
      <c r="E29" s="4">
        <f t="shared" si="0"/>
        <v>4.4444444444444481E-2</v>
      </c>
      <c r="F29" s="104" t="s">
        <v>58</v>
      </c>
      <c r="G29" s="104" t="s">
        <v>167</v>
      </c>
      <c r="H29" s="104" t="s">
        <v>168</v>
      </c>
      <c r="I29" s="104"/>
      <c r="J29" s="104" t="s">
        <v>150</v>
      </c>
      <c r="K29" s="104" t="s">
        <v>169</v>
      </c>
      <c r="L29" s="11">
        <v>27</v>
      </c>
      <c r="M29" s="11">
        <v>67</v>
      </c>
      <c r="N29" s="11">
        <v>68</v>
      </c>
      <c r="O29" s="11">
        <v>57</v>
      </c>
      <c r="P29" s="10">
        <f t="shared" ref="P29:P34" si="13">SUM(L29:O29)</f>
        <v>219</v>
      </c>
      <c r="Q29" s="104" t="s">
        <v>97</v>
      </c>
      <c r="R29" s="104" t="s">
        <v>170</v>
      </c>
      <c r="S29" s="104" t="s">
        <v>171</v>
      </c>
      <c r="T29" s="104" t="s">
        <v>66</v>
      </c>
      <c r="U29" s="104" t="s">
        <v>171</v>
      </c>
      <c r="V29" s="35">
        <f t="shared" si="6"/>
        <v>27</v>
      </c>
      <c r="W29" s="36">
        <v>63</v>
      </c>
      <c r="X29" s="37">
        <v>1</v>
      </c>
      <c r="Y29" s="48" t="s">
        <v>172</v>
      </c>
      <c r="Z29" s="48" t="s">
        <v>173</v>
      </c>
      <c r="AA29" s="35">
        <f t="shared" si="7"/>
        <v>67</v>
      </c>
      <c r="AB29" s="35">
        <v>81</v>
      </c>
      <c r="AC29" s="53">
        <f t="shared" si="8"/>
        <v>1</v>
      </c>
      <c r="AD29" s="48" t="s">
        <v>174</v>
      </c>
      <c r="AE29" s="48" t="s">
        <v>173</v>
      </c>
      <c r="AF29" s="35">
        <f t="shared" si="9"/>
        <v>68</v>
      </c>
      <c r="AG29" s="60">
        <v>103</v>
      </c>
      <c r="AH29" s="53">
        <f t="shared" si="10"/>
        <v>1</v>
      </c>
      <c r="AI29" s="48" t="s">
        <v>175</v>
      </c>
      <c r="AJ29" s="48" t="s">
        <v>173</v>
      </c>
      <c r="AK29" s="27">
        <f t="shared" si="2"/>
        <v>57</v>
      </c>
      <c r="AL29" s="111">
        <v>77</v>
      </c>
      <c r="AM29" s="53">
        <f t="shared" si="3"/>
        <v>1</v>
      </c>
      <c r="AN29" s="48" t="s">
        <v>176</v>
      </c>
      <c r="AO29" s="48" t="s">
        <v>173</v>
      </c>
      <c r="AP29" s="35">
        <f t="shared" si="4"/>
        <v>219</v>
      </c>
      <c r="AQ29" s="112">
        <f t="shared" si="12"/>
        <v>324</v>
      </c>
      <c r="AR29" s="44">
        <f t="shared" si="5"/>
        <v>1</v>
      </c>
      <c r="AS29" s="48" t="s">
        <v>293</v>
      </c>
    </row>
    <row r="30" spans="1:45" s="26" customFormat="1" ht="60" x14ac:dyDescent="0.25">
      <c r="A30" s="104">
        <v>4</v>
      </c>
      <c r="B30" s="104" t="s">
        <v>56</v>
      </c>
      <c r="C30" s="104" t="s">
        <v>147</v>
      </c>
      <c r="D30" s="104" t="s">
        <v>321</v>
      </c>
      <c r="E30" s="4">
        <f t="shared" si="0"/>
        <v>4.4444444444444481E-2</v>
      </c>
      <c r="F30" s="104" t="s">
        <v>83</v>
      </c>
      <c r="G30" s="104" t="s">
        <v>177</v>
      </c>
      <c r="H30" s="104" t="s">
        <v>178</v>
      </c>
      <c r="I30" s="104"/>
      <c r="J30" s="104" t="s">
        <v>150</v>
      </c>
      <c r="K30" s="104" t="s">
        <v>170</v>
      </c>
      <c r="L30" s="11">
        <v>17</v>
      </c>
      <c r="M30" s="11">
        <v>43</v>
      </c>
      <c r="N30" s="11">
        <v>44</v>
      </c>
      <c r="O30" s="11">
        <v>37</v>
      </c>
      <c r="P30" s="10">
        <f t="shared" si="13"/>
        <v>141</v>
      </c>
      <c r="Q30" s="104" t="s">
        <v>97</v>
      </c>
      <c r="R30" s="104" t="s">
        <v>170</v>
      </c>
      <c r="S30" s="104" t="s">
        <v>171</v>
      </c>
      <c r="T30" s="104" t="s">
        <v>66</v>
      </c>
      <c r="U30" s="104" t="s">
        <v>171</v>
      </c>
      <c r="V30" s="35">
        <f t="shared" si="6"/>
        <v>17</v>
      </c>
      <c r="W30" s="36">
        <v>0</v>
      </c>
      <c r="X30" s="32">
        <v>0</v>
      </c>
      <c r="Y30" s="48" t="s">
        <v>179</v>
      </c>
      <c r="Z30" s="48" t="s">
        <v>180</v>
      </c>
      <c r="AA30" s="35">
        <f t="shared" si="7"/>
        <v>43</v>
      </c>
      <c r="AB30" s="35">
        <v>107</v>
      </c>
      <c r="AC30" s="53">
        <f t="shared" si="8"/>
        <v>1</v>
      </c>
      <c r="AD30" s="48" t="s">
        <v>181</v>
      </c>
      <c r="AE30" s="48" t="s">
        <v>180</v>
      </c>
      <c r="AF30" s="35">
        <f t="shared" si="9"/>
        <v>44</v>
      </c>
      <c r="AG30" s="60">
        <v>109</v>
      </c>
      <c r="AH30" s="53">
        <f t="shared" si="10"/>
        <v>1</v>
      </c>
      <c r="AI30" s="48" t="s">
        <v>182</v>
      </c>
      <c r="AJ30" s="48" t="s">
        <v>180</v>
      </c>
      <c r="AK30" s="27">
        <f t="shared" si="2"/>
        <v>37</v>
      </c>
      <c r="AL30" s="111">
        <v>91</v>
      </c>
      <c r="AM30" s="53">
        <f t="shared" si="3"/>
        <v>1</v>
      </c>
      <c r="AN30" s="48" t="s">
        <v>183</v>
      </c>
      <c r="AO30" s="48" t="s">
        <v>180</v>
      </c>
      <c r="AP30" s="35">
        <f t="shared" si="4"/>
        <v>141</v>
      </c>
      <c r="AQ30" s="112">
        <f t="shared" si="12"/>
        <v>307</v>
      </c>
      <c r="AR30" s="44">
        <f t="shared" si="5"/>
        <v>1</v>
      </c>
      <c r="AS30" s="48" t="s">
        <v>330</v>
      </c>
    </row>
    <row r="31" spans="1:45" s="26" customFormat="1" ht="135" customHeight="1" x14ac:dyDescent="0.25">
      <c r="A31" s="104">
        <v>4</v>
      </c>
      <c r="B31" s="104" t="s">
        <v>56</v>
      </c>
      <c r="C31" s="104" t="s">
        <v>147</v>
      </c>
      <c r="D31" s="104" t="s">
        <v>322</v>
      </c>
      <c r="E31" s="4">
        <f t="shared" si="0"/>
        <v>4.4444444444444481E-2</v>
      </c>
      <c r="F31" s="104" t="s">
        <v>83</v>
      </c>
      <c r="G31" s="104" t="s">
        <v>184</v>
      </c>
      <c r="H31" s="104" t="s">
        <v>185</v>
      </c>
      <c r="I31" s="104"/>
      <c r="J31" s="104" t="s">
        <v>150</v>
      </c>
      <c r="K31" s="104" t="s">
        <v>186</v>
      </c>
      <c r="L31" s="11">
        <v>16</v>
      </c>
      <c r="M31" s="11">
        <v>18</v>
      </c>
      <c r="N31" s="11">
        <v>18</v>
      </c>
      <c r="O31" s="11">
        <v>18</v>
      </c>
      <c r="P31" s="10">
        <f t="shared" si="13"/>
        <v>70</v>
      </c>
      <c r="Q31" s="104" t="s">
        <v>97</v>
      </c>
      <c r="R31" s="104" t="s">
        <v>187</v>
      </c>
      <c r="S31" s="104" t="s">
        <v>188</v>
      </c>
      <c r="T31" s="104" t="s">
        <v>66</v>
      </c>
      <c r="U31" s="104" t="s">
        <v>187</v>
      </c>
      <c r="V31" s="35">
        <f t="shared" si="6"/>
        <v>16</v>
      </c>
      <c r="W31" s="36">
        <v>16</v>
      </c>
      <c r="X31" s="37">
        <f>W31/V31</f>
        <v>1</v>
      </c>
      <c r="Y31" s="48" t="s">
        <v>189</v>
      </c>
      <c r="Z31" s="48" t="s">
        <v>190</v>
      </c>
      <c r="AA31" s="35">
        <f t="shared" si="7"/>
        <v>18</v>
      </c>
      <c r="AB31" s="60">
        <v>17</v>
      </c>
      <c r="AC31" s="53">
        <f t="shared" si="8"/>
        <v>0.94444444444444442</v>
      </c>
      <c r="AD31" s="48" t="s">
        <v>191</v>
      </c>
      <c r="AE31" s="48" t="s">
        <v>190</v>
      </c>
      <c r="AF31" s="35">
        <f t="shared" si="9"/>
        <v>18</v>
      </c>
      <c r="AG31" s="60">
        <v>18</v>
      </c>
      <c r="AH31" s="53">
        <f t="shared" si="10"/>
        <v>1</v>
      </c>
      <c r="AI31" s="48" t="s">
        <v>192</v>
      </c>
      <c r="AJ31" s="48" t="s">
        <v>190</v>
      </c>
      <c r="AK31" s="27">
        <f t="shared" si="2"/>
        <v>18</v>
      </c>
      <c r="AL31" s="60">
        <v>16</v>
      </c>
      <c r="AM31" s="53">
        <f t="shared" si="3"/>
        <v>0.88888888888888884</v>
      </c>
      <c r="AN31" s="48" t="s">
        <v>193</v>
      </c>
      <c r="AO31" s="48" t="s">
        <v>194</v>
      </c>
      <c r="AP31" s="35">
        <f t="shared" si="4"/>
        <v>70</v>
      </c>
      <c r="AQ31" s="112">
        <f t="shared" si="12"/>
        <v>67</v>
      </c>
      <c r="AR31" s="44">
        <f t="shared" si="5"/>
        <v>0.95714285714285718</v>
      </c>
      <c r="AS31" s="48" t="s">
        <v>294</v>
      </c>
    </row>
    <row r="32" spans="1:45" s="26" customFormat="1" ht="165" customHeight="1" x14ac:dyDescent="0.25">
      <c r="A32" s="104">
        <v>4</v>
      </c>
      <c r="B32" s="104" t="s">
        <v>56</v>
      </c>
      <c r="C32" s="104" t="s">
        <v>147</v>
      </c>
      <c r="D32" s="104" t="s">
        <v>323</v>
      </c>
      <c r="E32" s="4">
        <f t="shared" si="0"/>
        <v>4.4444444444444481E-2</v>
      </c>
      <c r="F32" s="104" t="s">
        <v>83</v>
      </c>
      <c r="G32" s="104" t="s">
        <v>195</v>
      </c>
      <c r="H32" s="104" t="s">
        <v>196</v>
      </c>
      <c r="I32" s="104"/>
      <c r="J32" s="104" t="s">
        <v>150</v>
      </c>
      <c r="K32" s="104" t="s">
        <v>186</v>
      </c>
      <c r="L32" s="11">
        <v>22</v>
      </c>
      <c r="M32" s="11">
        <v>36</v>
      </c>
      <c r="N32" s="11">
        <v>36</v>
      </c>
      <c r="O32" s="11">
        <v>32</v>
      </c>
      <c r="P32" s="10">
        <f t="shared" si="13"/>
        <v>126</v>
      </c>
      <c r="Q32" s="104" t="s">
        <v>97</v>
      </c>
      <c r="R32" s="104" t="s">
        <v>187</v>
      </c>
      <c r="S32" s="104" t="s">
        <v>188</v>
      </c>
      <c r="T32" s="104" t="s">
        <v>66</v>
      </c>
      <c r="U32" s="104" t="s">
        <v>187</v>
      </c>
      <c r="V32" s="35">
        <f t="shared" si="6"/>
        <v>22</v>
      </c>
      <c r="W32" s="36">
        <v>31</v>
      </c>
      <c r="X32" s="37">
        <v>1</v>
      </c>
      <c r="Y32" s="48" t="s">
        <v>197</v>
      </c>
      <c r="Z32" s="48" t="s">
        <v>198</v>
      </c>
      <c r="AA32" s="35">
        <f t="shared" si="7"/>
        <v>36</v>
      </c>
      <c r="AB32" s="60">
        <v>36</v>
      </c>
      <c r="AC32" s="53">
        <f t="shared" si="8"/>
        <v>1</v>
      </c>
      <c r="AD32" s="48" t="s">
        <v>199</v>
      </c>
      <c r="AE32" s="48" t="s">
        <v>198</v>
      </c>
      <c r="AF32" s="35">
        <f t="shared" si="9"/>
        <v>36</v>
      </c>
      <c r="AG32" s="60">
        <v>69</v>
      </c>
      <c r="AH32" s="53">
        <f t="shared" si="10"/>
        <v>1</v>
      </c>
      <c r="AI32" s="48" t="s">
        <v>200</v>
      </c>
      <c r="AJ32" s="48" t="s">
        <v>198</v>
      </c>
      <c r="AK32" s="27">
        <f t="shared" si="2"/>
        <v>32</v>
      </c>
      <c r="AL32" s="60">
        <v>47</v>
      </c>
      <c r="AM32" s="53">
        <f t="shared" si="3"/>
        <v>1</v>
      </c>
      <c r="AN32" s="48" t="s">
        <v>201</v>
      </c>
      <c r="AO32" s="48" t="s">
        <v>198</v>
      </c>
      <c r="AP32" s="35">
        <f t="shared" si="4"/>
        <v>126</v>
      </c>
      <c r="AQ32" s="112">
        <f t="shared" si="12"/>
        <v>183</v>
      </c>
      <c r="AR32" s="44">
        <f t="shared" si="5"/>
        <v>1</v>
      </c>
      <c r="AS32" s="48" t="s">
        <v>331</v>
      </c>
    </row>
    <row r="33" spans="1:45" s="26" customFormat="1" ht="135" customHeight="1" x14ac:dyDescent="0.25">
      <c r="A33" s="104">
        <v>4</v>
      </c>
      <c r="B33" s="104" t="s">
        <v>56</v>
      </c>
      <c r="C33" s="104" t="s">
        <v>147</v>
      </c>
      <c r="D33" s="104" t="s">
        <v>324</v>
      </c>
      <c r="E33" s="4">
        <f t="shared" si="0"/>
        <v>4.4444444444444481E-2</v>
      </c>
      <c r="F33" s="104" t="s">
        <v>83</v>
      </c>
      <c r="G33" s="104" t="s">
        <v>202</v>
      </c>
      <c r="H33" s="104" t="s">
        <v>203</v>
      </c>
      <c r="I33" s="104"/>
      <c r="J33" s="104" t="s">
        <v>150</v>
      </c>
      <c r="K33" s="104" t="s">
        <v>186</v>
      </c>
      <c r="L33" s="11">
        <v>11</v>
      </c>
      <c r="M33" s="11">
        <v>17</v>
      </c>
      <c r="N33" s="11">
        <v>17</v>
      </c>
      <c r="O33" s="11">
        <v>15</v>
      </c>
      <c r="P33" s="10">
        <f t="shared" si="13"/>
        <v>60</v>
      </c>
      <c r="Q33" s="104" t="s">
        <v>97</v>
      </c>
      <c r="R33" s="104" t="s">
        <v>187</v>
      </c>
      <c r="S33" s="104" t="s">
        <v>188</v>
      </c>
      <c r="T33" s="104" t="s">
        <v>66</v>
      </c>
      <c r="U33" s="104" t="s">
        <v>187</v>
      </c>
      <c r="V33" s="35">
        <f t="shared" si="6"/>
        <v>11</v>
      </c>
      <c r="W33" s="36">
        <v>38</v>
      </c>
      <c r="X33" s="32">
        <v>1</v>
      </c>
      <c r="Y33" s="48" t="s">
        <v>204</v>
      </c>
      <c r="Z33" s="48" t="s">
        <v>205</v>
      </c>
      <c r="AA33" s="35">
        <f t="shared" si="7"/>
        <v>17</v>
      </c>
      <c r="AB33" s="60">
        <v>17</v>
      </c>
      <c r="AC33" s="53">
        <f t="shared" si="8"/>
        <v>1</v>
      </c>
      <c r="AD33" s="48" t="s">
        <v>206</v>
      </c>
      <c r="AE33" s="48" t="s">
        <v>207</v>
      </c>
      <c r="AF33" s="35">
        <f t="shared" si="9"/>
        <v>17</v>
      </c>
      <c r="AG33" s="60">
        <v>13</v>
      </c>
      <c r="AH33" s="53">
        <f t="shared" si="10"/>
        <v>0.76470588235294112</v>
      </c>
      <c r="AI33" s="48" t="s">
        <v>208</v>
      </c>
      <c r="AJ33" s="48" t="s">
        <v>207</v>
      </c>
      <c r="AK33" s="27">
        <f t="shared" si="2"/>
        <v>15</v>
      </c>
      <c r="AL33" s="60">
        <v>24</v>
      </c>
      <c r="AM33" s="53">
        <f t="shared" si="3"/>
        <v>1</v>
      </c>
      <c r="AN33" s="48" t="s">
        <v>209</v>
      </c>
      <c r="AO33" s="48" t="s">
        <v>210</v>
      </c>
      <c r="AP33" s="35">
        <f t="shared" si="4"/>
        <v>60</v>
      </c>
      <c r="AQ33" s="112">
        <f t="shared" si="12"/>
        <v>92</v>
      </c>
      <c r="AR33" s="44">
        <f t="shared" si="5"/>
        <v>1</v>
      </c>
      <c r="AS33" s="48" t="s">
        <v>295</v>
      </c>
    </row>
    <row r="34" spans="1:45" s="26" customFormat="1" ht="120" customHeight="1" x14ac:dyDescent="0.25">
      <c r="A34" s="104">
        <v>4</v>
      </c>
      <c r="B34" s="104" t="s">
        <v>56</v>
      </c>
      <c r="C34" s="104" t="s">
        <v>147</v>
      </c>
      <c r="D34" s="104" t="s">
        <v>325</v>
      </c>
      <c r="E34" s="4">
        <f t="shared" si="0"/>
        <v>4.4444444444444481E-2</v>
      </c>
      <c r="F34" s="104" t="s">
        <v>83</v>
      </c>
      <c r="G34" s="104" t="s">
        <v>211</v>
      </c>
      <c r="H34" s="104" t="s">
        <v>212</v>
      </c>
      <c r="I34" s="104"/>
      <c r="J34" s="104" t="s">
        <v>150</v>
      </c>
      <c r="K34" s="104" t="s">
        <v>186</v>
      </c>
      <c r="L34" s="11">
        <v>2</v>
      </c>
      <c r="M34" s="11">
        <v>3</v>
      </c>
      <c r="N34" s="11">
        <v>3</v>
      </c>
      <c r="O34" s="11">
        <v>2</v>
      </c>
      <c r="P34" s="10">
        <f t="shared" si="13"/>
        <v>10</v>
      </c>
      <c r="Q34" s="104" t="s">
        <v>97</v>
      </c>
      <c r="R34" s="104" t="s">
        <v>213</v>
      </c>
      <c r="S34" s="104" t="s">
        <v>188</v>
      </c>
      <c r="T34" s="104" t="s">
        <v>66</v>
      </c>
      <c r="U34" s="104" t="s">
        <v>214</v>
      </c>
      <c r="V34" s="35">
        <f t="shared" si="6"/>
        <v>2</v>
      </c>
      <c r="W34" s="36">
        <v>5</v>
      </c>
      <c r="X34" s="32">
        <v>1</v>
      </c>
      <c r="Y34" s="48" t="s">
        <v>215</v>
      </c>
      <c r="Z34" s="48" t="s">
        <v>216</v>
      </c>
      <c r="AA34" s="35">
        <f t="shared" si="7"/>
        <v>3</v>
      </c>
      <c r="AB34" s="60">
        <v>6</v>
      </c>
      <c r="AC34" s="53">
        <f t="shared" si="8"/>
        <v>1</v>
      </c>
      <c r="AD34" s="48" t="s">
        <v>217</v>
      </c>
      <c r="AE34" s="48" t="s">
        <v>218</v>
      </c>
      <c r="AF34" s="35">
        <f t="shared" si="9"/>
        <v>3</v>
      </c>
      <c r="AG34" s="60">
        <v>5</v>
      </c>
      <c r="AH34" s="53">
        <f t="shared" si="10"/>
        <v>1</v>
      </c>
      <c r="AI34" s="48" t="s">
        <v>219</v>
      </c>
      <c r="AJ34" s="48" t="s">
        <v>218</v>
      </c>
      <c r="AK34" s="27">
        <f t="shared" si="2"/>
        <v>2</v>
      </c>
      <c r="AL34" s="60">
        <v>1</v>
      </c>
      <c r="AM34" s="53">
        <f t="shared" si="3"/>
        <v>0.5</v>
      </c>
      <c r="AN34" s="48" t="s">
        <v>220</v>
      </c>
      <c r="AO34" s="48" t="s">
        <v>221</v>
      </c>
      <c r="AP34" s="35">
        <f t="shared" si="4"/>
        <v>10</v>
      </c>
      <c r="AQ34" s="112">
        <f t="shared" si="12"/>
        <v>17</v>
      </c>
      <c r="AR34" s="44">
        <f t="shared" si="5"/>
        <v>1</v>
      </c>
      <c r="AS34" s="48" t="s">
        <v>296</v>
      </c>
    </row>
    <row r="35" spans="1:45" s="90" customFormat="1" x14ac:dyDescent="0.25">
      <c r="A35" s="115"/>
      <c r="B35" s="115"/>
      <c r="C35" s="115"/>
      <c r="D35" s="119" t="s">
        <v>222</v>
      </c>
      <c r="E35" s="117">
        <f>SUM(E17:E34)</f>
        <v>0.80000000000000093</v>
      </c>
      <c r="F35" s="115"/>
      <c r="G35" s="115"/>
      <c r="H35" s="115"/>
      <c r="I35" s="115"/>
      <c r="J35" s="115"/>
      <c r="K35" s="115"/>
      <c r="L35" s="117"/>
      <c r="M35" s="117"/>
      <c r="N35" s="117"/>
      <c r="O35" s="117"/>
      <c r="P35" s="117"/>
      <c r="Q35" s="115"/>
      <c r="R35" s="115"/>
      <c r="S35" s="115"/>
      <c r="T35" s="115"/>
      <c r="U35" s="115"/>
      <c r="V35" s="114"/>
      <c r="W35" s="114"/>
      <c r="X35" s="114">
        <f>AVERAGE(X17:X34)*80%</f>
        <v>0.63706151960784307</v>
      </c>
      <c r="Y35" s="118"/>
      <c r="Z35" s="118"/>
      <c r="AA35" s="114"/>
      <c r="AB35" s="114"/>
      <c r="AC35" s="113">
        <f>AVERAGE(AC17:AC34)*80%</f>
        <v>0.79484444444444446</v>
      </c>
      <c r="AD35" s="118"/>
      <c r="AE35" s="118"/>
      <c r="AF35" s="114"/>
      <c r="AG35" s="114"/>
      <c r="AH35" s="113">
        <f>AVERAGE(AH17:AH34)*80%</f>
        <v>0.78222968858131503</v>
      </c>
      <c r="AI35" s="115"/>
      <c r="AJ35" s="115"/>
      <c r="AK35" s="116"/>
      <c r="AL35" s="117"/>
      <c r="AM35" s="113">
        <f>AVERAGE(AM17:AM34)*80%</f>
        <v>0.76539061728395064</v>
      </c>
      <c r="AN35" s="118"/>
      <c r="AO35" s="118"/>
      <c r="AP35" s="114"/>
      <c r="AQ35" s="114"/>
      <c r="AR35" s="113">
        <f>AVERAGE(AR17:AR34)*80%</f>
        <v>0.79651412698412705</v>
      </c>
      <c r="AS35" s="118"/>
    </row>
    <row r="36" spans="1:45" s="120" customFormat="1" ht="140.25" customHeight="1" x14ac:dyDescent="0.25">
      <c r="A36" s="12">
        <v>7</v>
      </c>
      <c r="B36" s="12" t="s">
        <v>223</v>
      </c>
      <c r="C36" s="12" t="s">
        <v>224</v>
      </c>
      <c r="D36" s="12" t="s">
        <v>225</v>
      </c>
      <c r="E36" s="13">
        <v>0.04</v>
      </c>
      <c r="F36" s="12" t="s">
        <v>226</v>
      </c>
      <c r="G36" s="12" t="s">
        <v>227</v>
      </c>
      <c r="H36" s="12" t="s">
        <v>228</v>
      </c>
      <c r="I36" s="12"/>
      <c r="J36" s="14" t="s">
        <v>229</v>
      </c>
      <c r="K36" s="14" t="s">
        <v>230</v>
      </c>
      <c r="L36" s="15">
        <v>0</v>
      </c>
      <c r="M36" s="15">
        <v>0.8</v>
      </c>
      <c r="N36" s="15">
        <v>0</v>
      </c>
      <c r="O36" s="15">
        <v>0.8</v>
      </c>
      <c r="P36" s="15">
        <v>0.8</v>
      </c>
      <c r="Q36" s="12" t="s">
        <v>97</v>
      </c>
      <c r="R36" s="12" t="s">
        <v>231</v>
      </c>
      <c r="S36" s="12" t="s">
        <v>232</v>
      </c>
      <c r="T36" s="12" t="s">
        <v>233</v>
      </c>
      <c r="U36" s="12" t="s">
        <v>234</v>
      </c>
      <c r="V36" s="38" t="s">
        <v>68</v>
      </c>
      <c r="W36" s="38" t="s">
        <v>68</v>
      </c>
      <c r="X36" s="38" t="s">
        <v>68</v>
      </c>
      <c r="Y36" s="49" t="s">
        <v>69</v>
      </c>
      <c r="Z36" s="49" t="s">
        <v>68</v>
      </c>
      <c r="AA36" s="38">
        <f t="shared" si="7"/>
        <v>0.8</v>
      </c>
      <c r="AB36" s="39">
        <v>0.99</v>
      </c>
      <c r="AC36" s="57">
        <f t="shared" si="8"/>
        <v>1</v>
      </c>
      <c r="AD36" s="50" t="s">
        <v>235</v>
      </c>
      <c r="AE36" s="50" t="s">
        <v>236</v>
      </c>
      <c r="AF36" s="39" t="s">
        <v>68</v>
      </c>
      <c r="AG36" s="98" t="s">
        <v>68</v>
      </c>
      <c r="AH36" s="98" t="s">
        <v>68</v>
      </c>
      <c r="AI36" s="50" t="s">
        <v>81</v>
      </c>
      <c r="AJ36" s="50" t="s">
        <v>81</v>
      </c>
      <c r="AK36" s="39">
        <f t="shared" si="2"/>
        <v>0.8</v>
      </c>
      <c r="AL36" s="39">
        <v>0.94</v>
      </c>
      <c r="AM36" s="39">
        <f t="shared" si="3"/>
        <v>1</v>
      </c>
      <c r="AN36" s="50" t="s">
        <v>297</v>
      </c>
      <c r="AO36" s="50" t="s">
        <v>298</v>
      </c>
      <c r="AP36" s="39">
        <f t="shared" si="4"/>
        <v>0.8</v>
      </c>
      <c r="AQ36" s="39">
        <f>(AB36+AL36)/2</f>
        <v>0.96499999999999997</v>
      </c>
      <c r="AR36" s="40">
        <f t="shared" ref="AR36:AR40" si="14">IF(AQ36/AP36&gt;100%,100%,AQ36/AP36)</f>
        <v>1</v>
      </c>
      <c r="AS36" s="50" t="s">
        <v>299</v>
      </c>
    </row>
    <row r="37" spans="1:45" s="120" customFormat="1" ht="120" customHeight="1" x14ac:dyDescent="0.25">
      <c r="A37" s="12">
        <v>7</v>
      </c>
      <c r="B37" s="12" t="s">
        <v>223</v>
      </c>
      <c r="C37" s="12" t="s">
        <v>224</v>
      </c>
      <c r="D37" s="12" t="s">
        <v>237</v>
      </c>
      <c r="E37" s="13">
        <v>0.04</v>
      </c>
      <c r="F37" s="12" t="s">
        <v>226</v>
      </c>
      <c r="G37" s="12" t="s">
        <v>238</v>
      </c>
      <c r="H37" s="12" t="s">
        <v>239</v>
      </c>
      <c r="I37" s="12"/>
      <c r="J37" s="14" t="s">
        <v>229</v>
      </c>
      <c r="K37" s="14" t="s">
        <v>240</v>
      </c>
      <c r="L37" s="16">
        <v>1</v>
      </c>
      <c r="M37" s="16">
        <v>1</v>
      </c>
      <c r="N37" s="16">
        <v>1</v>
      </c>
      <c r="O37" s="16">
        <v>1</v>
      </c>
      <c r="P37" s="16">
        <v>1</v>
      </c>
      <c r="Q37" s="12" t="s">
        <v>97</v>
      </c>
      <c r="R37" s="12" t="s">
        <v>241</v>
      </c>
      <c r="S37" s="12" t="s">
        <v>242</v>
      </c>
      <c r="T37" s="12" t="s">
        <v>243</v>
      </c>
      <c r="U37" s="12" t="s">
        <v>244</v>
      </c>
      <c r="V37" s="38">
        <f>L37</f>
        <v>1</v>
      </c>
      <c r="W37" s="39">
        <v>0.92</v>
      </c>
      <c r="X37" s="39">
        <v>0.92</v>
      </c>
      <c r="Y37" s="50" t="s">
        <v>245</v>
      </c>
      <c r="Z37" s="50"/>
      <c r="AA37" s="38">
        <f t="shared" si="7"/>
        <v>1</v>
      </c>
      <c r="AB37" s="40">
        <v>0.66669999999999996</v>
      </c>
      <c r="AC37" s="57">
        <f t="shared" si="8"/>
        <v>0.66669999999999996</v>
      </c>
      <c r="AD37" s="50" t="s">
        <v>246</v>
      </c>
      <c r="AE37" s="50" t="s">
        <v>247</v>
      </c>
      <c r="AF37" s="39">
        <f t="shared" si="9"/>
        <v>1</v>
      </c>
      <c r="AG37" s="40">
        <v>0.76919999999999999</v>
      </c>
      <c r="AH37" s="57">
        <f t="shared" ref="AH37:AH40" si="15">IF(AG37/AF37&gt;100%,100%,AG37/AF37)</f>
        <v>0.76919999999999999</v>
      </c>
      <c r="AI37" s="50" t="s">
        <v>248</v>
      </c>
      <c r="AJ37" s="50" t="s">
        <v>249</v>
      </c>
      <c r="AK37" s="39">
        <f t="shared" si="2"/>
        <v>1</v>
      </c>
      <c r="AL37" s="39">
        <v>0.8</v>
      </c>
      <c r="AM37" s="39">
        <f t="shared" si="3"/>
        <v>0.8</v>
      </c>
      <c r="AN37" s="50" t="s">
        <v>300</v>
      </c>
      <c r="AO37" s="50" t="s">
        <v>249</v>
      </c>
      <c r="AP37" s="39">
        <f t="shared" si="4"/>
        <v>1</v>
      </c>
      <c r="AQ37" s="38">
        <f>(W37+AB37+AG37+AL37)/4</f>
        <v>0.78897499999999998</v>
      </c>
      <c r="AR37" s="40">
        <f t="shared" si="14"/>
        <v>0.78897499999999998</v>
      </c>
      <c r="AS37" s="50" t="s">
        <v>301</v>
      </c>
    </row>
    <row r="38" spans="1:45" s="120" customFormat="1" ht="120" x14ac:dyDescent="0.25">
      <c r="A38" s="12">
        <v>7</v>
      </c>
      <c r="B38" s="12" t="s">
        <v>223</v>
      </c>
      <c r="C38" s="12" t="s">
        <v>250</v>
      </c>
      <c r="D38" s="12" t="s">
        <v>251</v>
      </c>
      <c r="E38" s="13">
        <v>0.04</v>
      </c>
      <c r="F38" s="12" t="s">
        <v>226</v>
      </c>
      <c r="G38" s="12" t="s">
        <v>252</v>
      </c>
      <c r="H38" s="12" t="s">
        <v>253</v>
      </c>
      <c r="I38" s="12"/>
      <c r="J38" s="14" t="s">
        <v>229</v>
      </c>
      <c r="K38" s="14" t="s">
        <v>254</v>
      </c>
      <c r="L38" s="16">
        <v>0</v>
      </c>
      <c r="M38" s="16">
        <v>1</v>
      </c>
      <c r="N38" s="16">
        <v>1</v>
      </c>
      <c r="O38" s="16">
        <v>1</v>
      </c>
      <c r="P38" s="16">
        <v>1</v>
      </c>
      <c r="Q38" s="12" t="s">
        <v>97</v>
      </c>
      <c r="R38" s="12" t="s">
        <v>255</v>
      </c>
      <c r="S38" s="12" t="s">
        <v>256</v>
      </c>
      <c r="T38" s="12" t="s">
        <v>257</v>
      </c>
      <c r="U38" s="12" t="s">
        <v>258</v>
      </c>
      <c r="V38" s="38" t="s">
        <v>68</v>
      </c>
      <c r="W38" s="38" t="s">
        <v>68</v>
      </c>
      <c r="X38" s="38" t="s">
        <v>68</v>
      </c>
      <c r="Y38" s="49" t="s">
        <v>69</v>
      </c>
      <c r="Z38" s="49" t="s">
        <v>68</v>
      </c>
      <c r="AA38" s="38">
        <f t="shared" si="7"/>
        <v>1</v>
      </c>
      <c r="AB38" s="40">
        <v>0.98260000000000003</v>
      </c>
      <c r="AC38" s="57">
        <f t="shared" si="8"/>
        <v>0.98260000000000003</v>
      </c>
      <c r="AD38" s="50" t="s">
        <v>259</v>
      </c>
      <c r="AE38" s="50" t="s">
        <v>260</v>
      </c>
      <c r="AF38" s="39">
        <f t="shared" si="9"/>
        <v>1</v>
      </c>
      <c r="AG38" s="39">
        <v>1</v>
      </c>
      <c r="AH38" s="57">
        <f t="shared" si="15"/>
        <v>1</v>
      </c>
      <c r="AI38" s="50" t="s">
        <v>261</v>
      </c>
      <c r="AJ38" s="50" t="s">
        <v>260</v>
      </c>
      <c r="AK38" s="39">
        <f t="shared" si="2"/>
        <v>1</v>
      </c>
      <c r="AL38" s="39">
        <f t="shared" si="2"/>
        <v>1</v>
      </c>
      <c r="AM38" s="39">
        <f t="shared" si="3"/>
        <v>1</v>
      </c>
      <c r="AN38" s="50" t="s">
        <v>302</v>
      </c>
      <c r="AO38" s="50" t="s">
        <v>260</v>
      </c>
      <c r="AP38" s="39">
        <f t="shared" si="4"/>
        <v>1</v>
      </c>
      <c r="AQ38" s="38">
        <f>(AB38+AG38+AL38)/3</f>
        <v>0.99420000000000008</v>
      </c>
      <c r="AR38" s="40">
        <f t="shared" si="14"/>
        <v>0.99420000000000008</v>
      </c>
      <c r="AS38" s="50" t="s">
        <v>303</v>
      </c>
    </row>
    <row r="39" spans="1:45" s="120" customFormat="1" ht="105" x14ac:dyDescent="0.25">
      <c r="A39" s="12">
        <v>7</v>
      </c>
      <c r="B39" s="12" t="s">
        <v>223</v>
      </c>
      <c r="C39" s="12" t="s">
        <v>224</v>
      </c>
      <c r="D39" s="12" t="s">
        <v>262</v>
      </c>
      <c r="E39" s="13">
        <v>0.04</v>
      </c>
      <c r="F39" s="12" t="s">
        <v>226</v>
      </c>
      <c r="G39" s="12" t="s">
        <v>263</v>
      </c>
      <c r="H39" s="12" t="s">
        <v>264</v>
      </c>
      <c r="I39" s="12"/>
      <c r="J39" s="14" t="s">
        <v>229</v>
      </c>
      <c r="K39" s="14" t="s">
        <v>265</v>
      </c>
      <c r="L39" s="16">
        <v>0</v>
      </c>
      <c r="M39" s="16">
        <v>1</v>
      </c>
      <c r="N39" s="16">
        <v>1</v>
      </c>
      <c r="O39" s="16">
        <v>0</v>
      </c>
      <c r="P39" s="16">
        <v>1</v>
      </c>
      <c r="Q39" s="12" t="s">
        <v>97</v>
      </c>
      <c r="R39" s="12" t="s">
        <v>266</v>
      </c>
      <c r="S39" s="12" t="s">
        <v>267</v>
      </c>
      <c r="T39" s="12" t="s">
        <v>243</v>
      </c>
      <c r="U39" s="12" t="s">
        <v>267</v>
      </c>
      <c r="V39" s="38" t="s">
        <v>68</v>
      </c>
      <c r="W39" s="38" t="s">
        <v>68</v>
      </c>
      <c r="X39" s="38" t="s">
        <v>68</v>
      </c>
      <c r="Y39" s="49" t="s">
        <v>69</v>
      </c>
      <c r="Z39" s="49" t="s">
        <v>68</v>
      </c>
      <c r="AA39" s="38">
        <f t="shared" si="7"/>
        <v>1</v>
      </c>
      <c r="AB39" s="39">
        <v>1</v>
      </c>
      <c r="AC39" s="57">
        <f t="shared" si="8"/>
        <v>1</v>
      </c>
      <c r="AD39" s="50" t="s">
        <v>268</v>
      </c>
      <c r="AE39" s="50" t="s">
        <v>269</v>
      </c>
      <c r="AF39" s="39" t="s">
        <v>68</v>
      </c>
      <c r="AG39" s="98" t="s">
        <v>68</v>
      </c>
      <c r="AH39" s="57" t="s">
        <v>68</v>
      </c>
      <c r="AI39" s="50" t="s">
        <v>81</v>
      </c>
      <c r="AJ39" s="50" t="s">
        <v>81</v>
      </c>
      <c r="AK39" s="39">
        <f t="shared" si="2"/>
        <v>0</v>
      </c>
      <c r="AL39" s="39">
        <v>1</v>
      </c>
      <c r="AM39" s="39">
        <v>1</v>
      </c>
      <c r="AN39" s="50" t="s">
        <v>305</v>
      </c>
      <c r="AO39" s="50" t="s">
        <v>304</v>
      </c>
      <c r="AP39" s="39">
        <v>1</v>
      </c>
      <c r="AQ39" s="39">
        <v>1</v>
      </c>
      <c r="AR39" s="40">
        <v>1</v>
      </c>
      <c r="AS39" s="50" t="s">
        <v>305</v>
      </c>
    </row>
    <row r="40" spans="1:45" s="120" customFormat="1" ht="120" x14ac:dyDescent="0.25">
      <c r="A40" s="12">
        <v>5</v>
      </c>
      <c r="B40" s="12" t="s">
        <v>270</v>
      </c>
      <c r="C40" s="12" t="s">
        <v>271</v>
      </c>
      <c r="D40" s="12" t="s">
        <v>272</v>
      </c>
      <c r="E40" s="13">
        <v>0.04</v>
      </c>
      <c r="F40" s="12" t="s">
        <v>226</v>
      </c>
      <c r="G40" s="12" t="s">
        <v>273</v>
      </c>
      <c r="H40" s="12" t="s">
        <v>274</v>
      </c>
      <c r="I40" s="12"/>
      <c r="J40" s="14" t="s">
        <v>275</v>
      </c>
      <c r="K40" s="14" t="s">
        <v>276</v>
      </c>
      <c r="L40" s="15">
        <v>0.33</v>
      </c>
      <c r="M40" s="15">
        <v>0.67</v>
      </c>
      <c r="N40" s="15">
        <v>1</v>
      </c>
      <c r="O40" s="15">
        <v>0</v>
      </c>
      <c r="P40" s="15">
        <v>1</v>
      </c>
      <c r="Q40" s="12" t="s">
        <v>97</v>
      </c>
      <c r="R40" s="12" t="s">
        <v>277</v>
      </c>
      <c r="S40" s="12" t="s">
        <v>278</v>
      </c>
      <c r="T40" s="12" t="s">
        <v>279</v>
      </c>
      <c r="U40" s="12" t="s">
        <v>278</v>
      </c>
      <c r="V40" s="38">
        <f>L40</f>
        <v>0.33</v>
      </c>
      <c r="W40" s="40">
        <v>0.90659999999999996</v>
      </c>
      <c r="X40" s="39">
        <v>1</v>
      </c>
      <c r="Y40" s="50" t="s">
        <v>280</v>
      </c>
      <c r="Z40" s="50" t="s">
        <v>281</v>
      </c>
      <c r="AA40" s="38">
        <f t="shared" si="7"/>
        <v>0.67</v>
      </c>
      <c r="AB40" s="40">
        <v>0.95499999999999996</v>
      </c>
      <c r="AC40" s="57">
        <f t="shared" si="8"/>
        <v>1</v>
      </c>
      <c r="AD40" s="50" t="s">
        <v>282</v>
      </c>
      <c r="AE40" s="50" t="s">
        <v>283</v>
      </c>
      <c r="AF40" s="39">
        <f t="shared" si="9"/>
        <v>1</v>
      </c>
      <c r="AG40" s="40">
        <v>0.98440000000000005</v>
      </c>
      <c r="AH40" s="57">
        <f t="shared" si="15"/>
        <v>0.98440000000000005</v>
      </c>
      <c r="AI40" s="50" t="s">
        <v>284</v>
      </c>
      <c r="AJ40" s="50" t="s">
        <v>285</v>
      </c>
      <c r="AK40" s="39">
        <v>1</v>
      </c>
      <c r="AL40" s="39">
        <f t="shared" ref="AL40" si="16">P40</f>
        <v>1</v>
      </c>
      <c r="AM40" s="39">
        <f t="shared" si="3"/>
        <v>1</v>
      </c>
      <c r="AN40" s="50" t="s">
        <v>306</v>
      </c>
      <c r="AO40" s="50" t="s">
        <v>307</v>
      </c>
      <c r="AP40" s="39">
        <f t="shared" si="4"/>
        <v>1</v>
      </c>
      <c r="AQ40" s="40">
        <v>1</v>
      </c>
      <c r="AR40" s="40">
        <f t="shared" si="14"/>
        <v>1</v>
      </c>
      <c r="AS40" s="50" t="s">
        <v>306</v>
      </c>
    </row>
    <row r="41" spans="1:45" s="65" customFormat="1" ht="15.75" x14ac:dyDescent="0.25">
      <c r="A41" s="63"/>
      <c r="B41" s="63"/>
      <c r="C41" s="63"/>
      <c r="D41" s="17" t="s">
        <v>286</v>
      </c>
      <c r="E41" s="18">
        <f>SUM(E36:E40)</f>
        <v>0.2</v>
      </c>
      <c r="F41" s="17"/>
      <c r="G41" s="17"/>
      <c r="H41" s="17"/>
      <c r="I41" s="17"/>
      <c r="J41" s="17"/>
      <c r="K41" s="17"/>
      <c r="L41" s="19">
        <f>AVERAGE(L37:L40)</f>
        <v>0.33250000000000002</v>
      </c>
      <c r="M41" s="19">
        <f>AVERAGE(M37:M40)</f>
        <v>0.91749999999999998</v>
      </c>
      <c r="N41" s="19">
        <f>AVERAGE(N37:N40)</f>
        <v>1</v>
      </c>
      <c r="O41" s="19">
        <f>AVERAGE(O37:O40)</f>
        <v>0.5</v>
      </c>
      <c r="P41" s="19">
        <f>AVERAGE(P37:P40)</f>
        <v>1</v>
      </c>
      <c r="Q41" s="17"/>
      <c r="R41" s="63"/>
      <c r="S41" s="63"/>
      <c r="T41" s="63"/>
      <c r="U41" s="63"/>
      <c r="V41" s="41"/>
      <c r="W41" s="41"/>
      <c r="X41" s="41">
        <f>AVERAGE(X36:X40)*20%</f>
        <v>0.192</v>
      </c>
      <c r="Y41" s="64"/>
      <c r="Z41" s="64"/>
      <c r="AA41" s="41"/>
      <c r="AB41" s="54"/>
      <c r="AC41" s="61">
        <f>AVERAGE(AC36:AC40)*20%</f>
        <v>0.18597200000000003</v>
      </c>
      <c r="AD41" s="64"/>
      <c r="AE41" s="64"/>
      <c r="AF41" s="54"/>
      <c r="AG41" s="54"/>
      <c r="AH41" s="61">
        <f>AVERAGE(AH36:AH40)*20%</f>
        <v>0.18357333333333337</v>
      </c>
      <c r="AI41" s="99"/>
      <c r="AJ41" s="99"/>
      <c r="AK41" s="100"/>
      <c r="AL41" s="61"/>
      <c r="AM41" s="61">
        <f>AVERAGE(AM36:AM40)*20%</f>
        <v>0.192</v>
      </c>
      <c r="AN41" s="99"/>
      <c r="AO41" s="99"/>
      <c r="AP41" s="61"/>
      <c r="AQ41" s="61"/>
      <c r="AR41" s="61">
        <f>AVERAGE(AR36:AR40)*20%</f>
        <v>0.19132700000000002</v>
      </c>
      <c r="AS41" s="96"/>
    </row>
    <row r="42" spans="1:45" s="28" customFormat="1" ht="18.75" x14ac:dyDescent="0.3">
      <c r="A42" s="20"/>
      <c r="B42" s="20"/>
      <c r="C42" s="20"/>
      <c r="D42" s="21" t="s">
        <v>287</v>
      </c>
      <c r="E42" s="22">
        <f>E41+E35</f>
        <v>1.0000000000000009</v>
      </c>
      <c r="F42" s="20"/>
      <c r="G42" s="20"/>
      <c r="H42" s="20"/>
      <c r="I42" s="20"/>
      <c r="J42" s="20"/>
      <c r="K42" s="20"/>
      <c r="L42" s="23">
        <f>L41*$E$41</f>
        <v>6.6500000000000004E-2</v>
      </c>
      <c r="M42" s="23">
        <f>M41*$E$41</f>
        <v>0.1835</v>
      </c>
      <c r="N42" s="23">
        <f>N41*$E$41</f>
        <v>0.2</v>
      </c>
      <c r="O42" s="23">
        <f>O41*$E$41</f>
        <v>0.1</v>
      </c>
      <c r="P42" s="23">
        <f>P41*$E$41</f>
        <v>0.2</v>
      </c>
      <c r="Q42" s="20"/>
      <c r="R42" s="20"/>
      <c r="S42" s="20"/>
      <c r="T42" s="20"/>
      <c r="U42" s="20"/>
      <c r="V42" s="42"/>
      <c r="W42" s="42"/>
      <c r="X42" s="43">
        <f>X35+X41</f>
        <v>0.82906151960784302</v>
      </c>
      <c r="Y42" s="51"/>
      <c r="Z42" s="51"/>
      <c r="AA42" s="42"/>
      <c r="AB42" s="55"/>
      <c r="AC42" s="62">
        <f>AC35+AC41</f>
        <v>0.98081644444444449</v>
      </c>
      <c r="AD42" s="51"/>
      <c r="AE42" s="51"/>
      <c r="AF42" s="55"/>
      <c r="AG42" s="55"/>
      <c r="AH42" s="62">
        <f>AH35+AH41</f>
        <v>0.9658030219146484</v>
      </c>
      <c r="AI42" s="101"/>
      <c r="AJ42" s="101"/>
      <c r="AK42" s="102"/>
      <c r="AL42" s="103"/>
      <c r="AM42" s="62">
        <f>AM35+AM41</f>
        <v>0.95739061728395058</v>
      </c>
      <c r="AN42" s="101"/>
      <c r="AO42" s="101"/>
      <c r="AP42" s="103"/>
      <c r="AQ42" s="103"/>
      <c r="AR42" s="62">
        <f>AR35+AR41</f>
        <v>0.98784112698412707</v>
      </c>
      <c r="AS42" s="97"/>
    </row>
  </sheetData>
  <sheetProtection formatColumns="0" formatRows="0"/>
  <mergeCells count="28">
    <mergeCell ref="AP14:AS14"/>
    <mergeCell ref="AP15:AS15"/>
    <mergeCell ref="V14:Z14"/>
    <mergeCell ref="F4:K4"/>
    <mergeCell ref="H5:K5"/>
    <mergeCell ref="H6:K6"/>
    <mergeCell ref="H7:K7"/>
    <mergeCell ref="H8:K8"/>
    <mergeCell ref="Q14:U15"/>
    <mergeCell ref="V15:Z15"/>
    <mergeCell ref="AA15:AE15"/>
    <mergeCell ref="AF15:AJ15"/>
    <mergeCell ref="AK15:AO15"/>
    <mergeCell ref="AK14:AO14"/>
    <mergeCell ref="AF14:AJ14"/>
    <mergeCell ref="AA14:AE14"/>
    <mergeCell ref="A14:B15"/>
    <mergeCell ref="C14:C16"/>
    <mergeCell ref="D14:P15"/>
    <mergeCell ref="A1:K1"/>
    <mergeCell ref="L1:P1"/>
    <mergeCell ref="A2:P2"/>
    <mergeCell ref="A4:B8"/>
    <mergeCell ref="C4:D8"/>
    <mergeCell ref="H9:K9"/>
    <mergeCell ref="H10:K10"/>
    <mergeCell ref="H12:K12"/>
    <mergeCell ref="H11:K11"/>
  </mergeCells>
  <dataValidations count="4">
    <dataValidation allowBlank="1" showInputMessage="1" showErrorMessage="1" error="Escriba un texto " promptTitle="Cualquier contenido" sqref="F17:F34"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 sqref="Y19:Y34 AD20:AD34 AI20:AI34 AN20:AN34 AS20:AS34" xr:uid="{00000000-0002-0000-0000-000001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Y37 Y40" xr:uid="{00000000-0002-0000-0000-000002000000}">
      <formula1>2500</formula1>
    </dataValidation>
    <dataValidation type="textLength" operator="lessThanOrEqual" allowBlank="1" showInputMessage="1" showErrorMessage="1" error="Por favor ingresar menos de 2.500 caracteres, incluyendo espacios." sqref="Z19:Z34 Z40 W19:X34 Z37 W37:X37 W40:X40 AE17 AE20:AE34 AJ17 AJ20:AJ34 AO17 AO21:AO34" xr:uid="{00000000-0002-0000-0000-000003000000}">
      <formula1>2500</formula1>
    </dataValidation>
  </dataValidations>
  <hyperlinks>
    <hyperlink ref="AJ38" r:id="rId1" xr:uid="{91A047B6-5530-47B1-9EB0-03E2126368E1}"/>
  </hyperlinks>
  <pageMargins left="0.7" right="0.7" top="0.75" bottom="0.75" header="0.3" footer="0.3"/>
  <pageSetup paperSize="9" scale="43" orientation="portrait" r:id="rId2"/>
  <colBreaks count="1" manualBreakCount="1">
    <brk id="12" max="1048575" man="1"/>
  </colBreaks>
  <ignoredErrors>
    <ignoredError sqref="M41:P41"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Bosa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2022-04-08T16:15:38Z</dcterms:modified>
  <cp:category/>
  <cp:contentStatus/>
</cp:coreProperties>
</file>