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Nivel Central/OTROS DOCUMENTOS/IV TRIMESTRE/Publicaciones/"/>
    </mc:Choice>
  </mc:AlternateContent>
  <xr:revisionPtr revIDLastSave="0" documentId="8_{3803BFDB-4D11-4025-9FDA-D8F24D16C908}" xr6:coauthVersionLast="47" xr6:coauthVersionMax="47" xr10:uidLastSave="{00000000-0000-0000-0000-000000000000}"/>
  <workbookProtection lockStructure="1"/>
  <bookViews>
    <workbookView xWindow="-120" yWindow="-120" windowWidth="29040" windowHeight="15840" xr2:uid="{00000000-000D-0000-FFFF-FFFF00000000}"/>
  </bookViews>
  <sheets>
    <sheet name="PLAN DE GESTION" sheetId="1" r:id="rId1"/>
    <sheet name="Hoja1" sheetId="2" state="hidden" r:id="rId2"/>
  </sheets>
  <definedNames>
    <definedName name="_xlnm._FilterDatabase" localSheetId="0" hidden="1">'PLAN DE GESTION'!$A$15:$AU$38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33" i="1" l="1"/>
  <c r="AS34" i="1" l="1"/>
  <c r="AS26" i="1" l="1"/>
  <c r="AS25" i="1"/>
  <c r="AS24" i="1"/>
  <c r="AM18" i="1"/>
  <c r="AJ33" i="1"/>
  <c r="AI30" i="1" l="1"/>
  <c r="AO37" i="1"/>
  <c r="AE31" i="1"/>
  <c r="Z37" i="1"/>
  <c r="X16" i="1"/>
  <c r="R25" i="1"/>
  <c r="R26" i="1"/>
  <c r="F17" i="1"/>
  <c r="F18" i="1"/>
  <c r="F19" i="1"/>
  <c r="F20" i="1"/>
  <c r="F21" i="1"/>
  <c r="F22" i="1"/>
  <c r="F23" i="1"/>
  <c r="F24" i="1"/>
  <c r="F25" i="1"/>
  <c r="F26" i="1"/>
  <c r="F27" i="1"/>
  <c r="F28" i="1"/>
  <c r="F29" i="1"/>
  <c r="F30" i="1"/>
  <c r="F31" i="1"/>
  <c r="F32" i="1"/>
  <c r="F16" i="1"/>
  <c r="AH24" i="1"/>
  <c r="AC24" i="1"/>
  <c r="AE24" i="1"/>
  <c r="X24" i="1"/>
  <c r="R24" i="1"/>
  <c r="AH23" i="1"/>
  <c r="AC23" i="1"/>
  <c r="AE23" i="1" s="1"/>
  <c r="X23" i="1"/>
  <c r="R23" i="1"/>
  <c r="AR23" i="1" s="1"/>
  <c r="AM22" i="1"/>
  <c r="AO22" i="1" s="1"/>
  <c r="AO33" i="1" s="1"/>
  <c r="AH22" i="1"/>
  <c r="AC22" i="1"/>
  <c r="AE22" i="1" s="1"/>
  <c r="X22" i="1"/>
  <c r="R22" i="1"/>
  <c r="AR22" i="1" s="1"/>
  <c r="AH21" i="1"/>
  <c r="AC21" i="1"/>
  <c r="AE21" i="1"/>
  <c r="X21" i="1"/>
  <c r="R21" i="1"/>
  <c r="AH20" i="1"/>
  <c r="AH19" i="1"/>
  <c r="R20" i="1"/>
  <c r="AC20" i="1"/>
  <c r="AE20" i="1" s="1"/>
  <c r="X20" i="1"/>
  <c r="R18" i="1"/>
  <c r="AR18" i="1" s="1"/>
  <c r="AS36" i="1"/>
  <c r="AT36" i="1" s="1"/>
  <c r="AS35" i="1"/>
  <c r="R32" i="1"/>
  <c r="R31" i="1"/>
  <c r="R30" i="1"/>
  <c r="AR30" i="1" s="1"/>
  <c r="R29" i="1"/>
  <c r="AR29" i="1" s="1"/>
  <c r="R28" i="1"/>
  <c r="R19" i="1"/>
  <c r="AR19" i="1" s="1"/>
  <c r="R17" i="1"/>
  <c r="R16" i="1"/>
  <c r="AR16" i="1" s="1"/>
  <c r="F36" i="1"/>
  <c r="F35" i="1"/>
  <c r="F34" i="1"/>
  <c r="F37" i="1" s="1"/>
  <c r="R37" i="1"/>
  <c r="AR36" i="1"/>
  <c r="AR35" i="1"/>
  <c r="AR34" i="1"/>
  <c r="AM36" i="1"/>
  <c r="AM35" i="1"/>
  <c r="AM34" i="1"/>
  <c r="AM30" i="1"/>
  <c r="AM17" i="1"/>
  <c r="AM16" i="1"/>
  <c r="AH35" i="1"/>
  <c r="AJ35" i="1" s="1"/>
  <c r="AH34" i="1"/>
  <c r="AH32" i="1"/>
  <c r="AH31" i="1"/>
  <c r="AH30" i="1"/>
  <c r="AH29" i="1"/>
  <c r="AH28" i="1"/>
  <c r="AH27" i="1"/>
  <c r="AH26" i="1"/>
  <c r="AH25" i="1"/>
  <c r="AH18" i="1"/>
  <c r="AH17" i="1"/>
  <c r="AH16" i="1"/>
  <c r="AC36" i="1"/>
  <c r="AC35" i="1"/>
  <c r="AE35" i="1" s="1"/>
  <c r="AC34" i="1"/>
  <c r="AE34" i="1" s="1"/>
  <c r="AC32" i="1"/>
  <c r="AE32" i="1" s="1"/>
  <c r="AC30" i="1"/>
  <c r="AE30" i="1" s="1"/>
  <c r="AC29" i="1"/>
  <c r="AE29" i="1" s="1"/>
  <c r="AC28" i="1"/>
  <c r="AE28" i="1" s="1"/>
  <c r="AC27" i="1"/>
  <c r="AE27" i="1" s="1"/>
  <c r="AC26" i="1"/>
  <c r="AE26" i="1" s="1"/>
  <c r="AC25" i="1"/>
  <c r="AE25" i="1" s="1"/>
  <c r="AC19" i="1"/>
  <c r="AE19" i="1" s="1"/>
  <c r="AC17" i="1"/>
  <c r="AE17" i="1" s="1"/>
  <c r="AC16" i="1"/>
  <c r="X36" i="1"/>
  <c r="X35" i="1"/>
  <c r="X34" i="1"/>
  <c r="X32" i="1"/>
  <c r="X31" i="1"/>
  <c r="X30" i="1"/>
  <c r="X29" i="1"/>
  <c r="X28" i="1"/>
  <c r="X27" i="1"/>
  <c r="X26" i="1"/>
  <c r="Z26" i="1"/>
  <c r="Z33" i="1" s="1"/>
  <c r="Z38" i="1" s="1"/>
  <c r="X25" i="1"/>
  <c r="X19" i="1"/>
  <c r="X18" i="1"/>
  <c r="X17" i="1"/>
  <c r="F33" i="1" l="1"/>
  <c r="AO38" i="1"/>
  <c r="AE37" i="1"/>
  <c r="AT35" i="1"/>
  <c r="AT34" i="1"/>
  <c r="AJ37" i="1"/>
  <c r="AJ38" i="1" s="1"/>
  <c r="AE33" i="1"/>
  <c r="AE38" i="1" s="1"/>
  <c r="R38" i="1"/>
  <c r="F38" i="1"/>
  <c r="AT37" i="1" l="1"/>
  <c r="AT38" i="1" s="1"/>
</calcChain>
</file>

<file path=xl/sharedStrings.xml><?xml version="1.0" encoding="utf-8"?>
<sst xmlns="http://schemas.openxmlformats.org/spreadsheetml/2006/main" count="596" uniqueCount="392">
  <si>
    <t>PROCESO
FOMENTO Y PROTECCIÓN DE LOS DDHH</t>
  </si>
  <si>
    <r>
      <rPr>
        <b/>
        <sz val="11"/>
        <rFont val="Calibri Light"/>
        <family val="2"/>
      </rPr>
      <t xml:space="preserve">Código Formato: </t>
    </r>
    <r>
      <rPr>
        <sz val="11"/>
        <rFont val="Calibri Light"/>
        <family val="2"/>
      </rPr>
      <t xml:space="preserve">PLE-PIN-F017
</t>
    </r>
    <r>
      <rPr>
        <b/>
        <sz val="11"/>
        <rFont val="Calibri Light"/>
        <family val="2"/>
      </rPr>
      <t xml:space="preserve">Versión: </t>
    </r>
    <r>
      <rPr>
        <sz val="11"/>
        <rFont val="Calibri Light"/>
        <family val="2"/>
      </rPr>
      <t xml:space="preserve">4
</t>
    </r>
    <r>
      <rPr>
        <b/>
        <sz val="11"/>
        <rFont val="Calibri Light"/>
        <family val="2"/>
      </rPr>
      <t xml:space="preserve">Vigencia desde: </t>
    </r>
    <r>
      <rPr>
        <sz val="11"/>
        <rFont val="Calibri Light"/>
        <family val="2"/>
      </rPr>
      <t xml:space="preserve">26 de enero de 2021
</t>
    </r>
    <r>
      <rPr>
        <b/>
        <sz val="11"/>
        <rFont val="Calibri Light"/>
        <family val="2"/>
      </rPr>
      <t xml:space="preserve">Caso HOLA: </t>
    </r>
    <r>
      <rPr>
        <sz val="11"/>
        <rFont val="Calibri Light"/>
        <family val="2"/>
      </rPr>
      <t>151110</t>
    </r>
  </si>
  <si>
    <t>VIGENCIA DE LA PLANEACIÓN 2021</t>
  </si>
  <si>
    <t>DEPENDENCIAS ASOCIADAS</t>
  </si>
  <si>
    <t>Subsecretaría para la Gobernabilidad y Garantía de Derechos
Dirección de Derechos Humanos
Subdirección de Libertad Religiosa y de Conciencia
Subdirección de Asuntos Étnicos</t>
  </si>
  <si>
    <t>CONTROL DE CAMBIOS</t>
  </si>
  <si>
    <t>VERSIÓN</t>
  </si>
  <si>
    <t>FECHA</t>
  </si>
  <si>
    <t>DESCRIPCIÓN DE LA MODIFICACIÓN</t>
  </si>
  <si>
    <t>1 de marzo 2021</t>
  </si>
  <si>
    <t>Publicación del plan de gestión aprobado. Caso HOLA: 157373</t>
  </si>
  <si>
    <t>27 de abril de 2021</t>
  </si>
  <si>
    <t xml:space="preserve">Para el primer trimestre de la vigencia 2021, el plan de gestión del proceso alcanzó un nivel de desempeño del 80% de acuerdo con lo programado, y del 17% acumulado para la vigencia. </t>
  </si>
  <si>
    <t>30 de julio de 2021</t>
  </si>
  <si>
    <t>Para el segundo trimestre de la vigencia 2021, el plan de gestión del proceso alcanzó un nivel de desempeño del 90,27% de acuerdo con lo programado, y del 44,85% acumulado para la vigencia.</t>
  </si>
  <si>
    <t>3 de noviembre de 2021</t>
  </si>
  <si>
    <t>Para el tercer trimestre de la vigencia 2021, el plan de gestión del proceso alcanzó un nivel de desempeño del 91,5% de acuerdo con lo programado, y del 68,27% acumulado para la vigencia.</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</si>
  <si>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</si>
  <si>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</si>
  <si>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</si>
  <si>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</si>
  <si>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</si>
  <si>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</si>
  <si>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</si>
  <si>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</si>
  <si>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</si>
  <si>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</si>
  <si>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</si>
  <si>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</si>
  <si>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</si>
  <si>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</si>
  <si>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</si>
  <si>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</si>
  <si>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</si>
  <si>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</si>
  <si>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</si>
  <si>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</si>
  <si>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</si>
  <si>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</si>
  <si>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</si>
  <si>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</si>
  <si>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</si>
  <si>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</si>
  <si>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</si>
  <si>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</si>
  <si>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</si>
  <si>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</si>
  <si>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</si>
  <si>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</si>
  <si>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</si>
  <si>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</si>
  <si>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</si>
  <si>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</si>
  <si>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</si>
  <si>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</si>
  <si>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</si>
  <si>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</si>
  <si>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</si>
  <si>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</si>
  <si>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</si>
  <si>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Implementar una (1) estrategia en la que se defina la gestión de archivos de derechos humanos según las disposiciones existentes (Protocolo gestión de archivos de derechos humanos - Acuerdo 04  de 2015) en acompañamiento de la Dirección Administrativa.</t>
  </si>
  <si>
    <t>Retadora (de mejora)</t>
  </si>
  <si>
    <t xml:space="preserve">Estrategia para la gestión de archivos de DDHH </t>
  </si>
  <si>
    <t># de estrategias de gestión de archivos de derechos humanos implementada.</t>
  </si>
  <si>
    <t>N/A</t>
  </si>
  <si>
    <t>SUMA</t>
  </si>
  <si>
    <t xml:space="preserve">Formulación e implementación de Estrategia para la gestión de archivos de DDHH </t>
  </si>
  <si>
    <t>No programada</t>
  </si>
  <si>
    <t>EFICACIA</t>
  </si>
  <si>
    <t>Informe de estrategia de organización y gestión de archivos de derechos humanos</t>
  </si>
  <si>
    <t>Organización del archivo según las disposiciones existentes</t>
  </si>
  <si>
    <t>Subsecretaría y Dirección de Derechos Humanos</t>
  </si>
  <si>
    <t>Organización archivo físico
Informes de avance</t>
  </si>
  <si>
    <t>No programada para el I Trimestre de 2021</t>
  </si>
  <si>
    <t>No programada para el II Trimestre de 2021</t>
  </si>
  <si>
    <t xml:space="preserve">Se realizó el inventario documental en el depósito 34, verificando la existencia de los expedientes físicos frente a la relación entregada en el formato único de inventario documental (FUID); de igual manera, se rectificó la foliación y se adelantó la rotulación de carpetas, cajas, limpieza y retiro de material abrasivo, de 321 unidades documentales.
La Dirección de Derechos Humanos se articula a los lineamientos de la Subsecretaria de Gestión Institucional, para la realización de informes mensuales de gestión y seguimiento en el archivo físico.          </t>
  </si>
  <si>
    <t xml:space="preserve">(1) Informe de Gestión documental </t>
  </si>
  <si>
    <t xml:space="preserve">No programada </t>
  </si>
  <si>
    <t xml:space="preserve">Para el último trimestre del año, la Dirección, ha enfocado los esfuerzos para seguir avanzando en la mejora continua en el proceso de gestión documental en dos puntos principales:
1.	 seguir con la organización documental física del archivo de gestión (foliación, rotulación de carpetas, cajas, limpieza y retiro de material abrasivo, entre otros) articulada a los lineamientos de la Subsecretaria de Gestión Institucional. 
2.	 se da inicio con el componente de protección y prevención de la Dirección, para el cargue de documentación digital y virtual al repositorio temporal del SharePoint y a su vez se trabaja para unificar la información que se encuentra de manera física con la que se ha generado de manera digitalizada, para optimizar su consulta y mejorar las practicas de control de la misma.    </t>
  </si>
  <si>
    <t xml:space="preserve">Informe de archivo de gestión </t>
  </si>
  <si>
    <t>Brindar atención oportuna y de calidad a los diferentes sectores poblacionales, generando relaciones de confianza y respeto por la diferencia.</t>
  </si>
  <si>
    <t>Implementar el 100% de una estrategia de valoración de impacto de las formaciones que se realizan en el marco del Programa Distrital de Educación en Derechos Humanos para la Paz y la Reconciliación</t>
  </si>
  <si>
    <t>Gestión</t>
  </si>
  <si>
    <t>Porcentaje de avance en la implementación de una estrategia de valoración del impacto de las formaciones en el marco del PDEDHPR</t>
  </si>
  <si>
    <t xml:space="preserve"> Número de acciones implementadas de la estrategia</t>
  </si>
  <si>
    <t xml:space="preserve"> Número de acciones diseñadas de la estrategia</t>
  </si>
  <si>
    <t>CRECIENTE</t>
  </si>
  <si>
    <t>Documentos diagnósticos generados de la estrategia de formación con recomendaciones realizados</t>
  </si>
  <si>
    <t>Informe de valoración de impacto de formaciones</t>
  </si>
  <si>
    <t>Informe diagnóstico</t>
  </si>
  <si>
    <t>Equipo de Formación - Dirección de Derechos Humanos</t>
  </si>
  <si>
    <t>Evidencias de reunión</t>
  </si>
  <si>
    <t>No programada para el I Trimestre de 2022</t>
  </si>
  <si>
    <t xml:space="preserve">En el segundo trimestre se realizó la segunda aplicación de la valoración de impacto, a las personas que asistieron a procesos de formación en diciembre 2020, enero, febrero y marzo 2021. El proceso de clasificación, sistematización, aplicación y análisis se dio entre los meses de abril y mayo, esta tarea se desarrolló con apoyo de una practicante de la U. Externado, en el marco del convenio de prácticas con dicha institución. Se envió la valoración a 1.174 correos y se contó con la respuesta del 7.5%, mostrando un porcentaje por encima de 90% en el rango de aceptable, bueno y excelente. </t>
  </si>
  <si>
    <t xml:space="preserve">Planeación de prácticas con el producto concertado de aplicación y análisis de valoración de impacto. (Anexo 1). 
Actas de reunión y seguimiento de productos con la estudiante de la U. Externado que contienen en detalle los avances. (Anexo 2).
Acta final de entrega de productos con documento final de análisis y presentación final de resultados. (Anexo 3).   </t>
  </si>
  <si>
    <t xml:space="preserve">La valoración de impacto se aplica una vez por semestre, en el trimestre se aplicó a toda la ciudadanía la valoración de satisfacción, en una escala de 1 a 5, de 1.261 registros de respuestas, 1.198, asignaron puntuación sobresaliente y excelente (4 y 5), teniendo así un 95% de respuesta positiva a los procesos de formación. En el cuarto trimestre se aplicará la valoración de impacto semestral. </t>
  </si>
  <si>
    <t>Se anexan tablas de reporte de puntuación julio, agosto y septiembre 2021</t>
  </si>
  <si>
    <t xml:space="preserve">Anexo 1. Se anexan tablas de reporte de puntuación octubre a diciembre 2021
Anexo 2. Se anexa constancia de envío de tercera valoración de impacto para el diligenciamiento por parte de la ciudadanía. </t>
  </si>
  <si>
    <t>Diseñar una (1) batería de indicadores (gestión, calidad, impacto, eficiencia) que permita cuantificar y cualificar los resultados de las atenciones en las rutas</t>
  </si>
  <si>
    <t>Batería de indicadores</t>
  </si>
  <si>
    <t># de baterías de indicadores gestión, calidad, impacto, eficiencia diseñados</t>
  </si>
  <si>
    <t>Batería indicadores</t>
  </si>
  <si>
    <t>Documento con la batería de indicadores caracterizada</t>
  </si>
  <si>
    <t>Subsecretaría, Dirección de Derechos Humanos, SAE</t>
  </si>
  <si>
    <t>Evidencias de reunión y carpeta compartida Dirección</t>
  </si>
  <si>
    <t>No programada para el I Trimestre de 2023</t>
  </si>
  <si>
    <t>No programada para el II Trimestre de 2023</t>
  </si>
  <si>
    <t xml:space="preserve">Se presenta instrumento batería indicadores para las rutas de atención de DDHH; donde las rutas  de trata de personas, LGTBI y defensores amplían la propuesta inicial con objeto de atender acceso a servicios de la población usuaria y focalización de territorios.
Trata de Personas: se presenta documento con indicadores que permita hacer seguimiento y evaluar el impacto de las acciones desarrolladas.
Defensores y Defensoras:  se han realizado dos matrices para focalizar dos localidades Suba y Rafael uribe Uribe, localidades con mayor dinámica en la priorización de casos.
Durante el trimestre no fue posible avanzar sobre la batería de indicadores dado que después de presentada la propuesta se empezó a revisar por Business Support, quienes brindarán directrices para continuar con la batería de indicadores, lo cual se desarrollará en el cuarto trimestre de la vigencia.
</t>
  </si>
  <si>
    <t xml:space="preserve">Matriz Excell propuesta de indicadores por ruta </t>
  </si>
  <si>
    <t>Prestar atención al 100% de la población que acuda a los espacios de atención diferenciada,  como respuesta a las necesidades o problemáticas de los grupos étnicos.</t>
  </si>
  <si>
    <t>Porcentaje de atención a las personas que acuden a los espacios de atención diferenciada</t>
  </si>
  <si>
    <t># de las personas atendidas en  los espacios de atención diferenciada</t>
  </si>
  <si>
    <t># total de las personas que acuden a los espacios de atención diferenciada</t>
  </si>
  <si>
    <t>CONSTANTE</t>
  </si>
  <si>
    <t>Porcentaje de atenciones*
*Este corresponde al # de atenciones realizadas en el correspondiente periodo de seguimiento</t>
  </si>
  <si>
    <t>EFICIENCIA</t>
  </si>
  <si>
    <t>Informe de seguimiento a atención de la población que acuda a espacios de atención diferenciada</t>
  </si>
  <si>
    <t xml:space="preserve">Formatos que evidencian la atención de los usuarios en cada uno de los servicios que se prestan en los EAD que den cumplimiento a los instructivos de los EAD  CONFIA </t>
  </si>
  <si>
    <t>Subdirector (a) de Asuntos Étnicos</t>
  </si>
  <si>
    <t>Registro de información en formatos de atención.
Informes de seguimiento</t>
  </si>
  <si>
    <t>Durante el primer trimestre de 2020 se realizó la atención al 100% de las personas que acuden a los espacios de atención diferenciada, así: 817 personas atendidas en  los espacios de atención diferenciada. De estas personas,  319 acudieron a los Centros CONFIA y 498 a la Casa del Pensamiento Indígena.</t>
  </si>
  <si>
    <t xml:space="preserve"> Informe de seguimiento a la gestión</t>
  </si>
  <si>
    <t>Durante el segundo trimestre de 2021 se realizó la atención al 100% de las personas que acuden a los espacios de atención diferenciada, así: se realizaron 1151 atenciones en total desde los espacios de atención diferenciada. De estas atenciones se realizaron 510 desde los centros  CONFIA y  641 personas desde la Casa del Pensamiento Indígena.</t>
  </si>
  <si>
    <t>Durante el tercer trimestre de 2021 se realizó la atención al 100% de las personas que acuden a los espacios de atención diferenciada, así: se realizaron 2.596 atenciones en total desde los espacios de atención diferenciada. De estas atenciones, se realizaron 583 desde los centros  CONFIA, 57 desde la Posá Wiwa, 16 desde el Emancipation Raizal Plies y 1.940 desde la Casa del Pensamiento Indígena.</t>
  </si>
  <si>
    <t>Realizar 4 Informes ejecutivos que evidencien los avances en la 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</si>
  <si>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</si>
  <si>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</si>
  <si>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 xml:space="preserve">(4) Informes de avance  a la implementación de los PIAA grupos étnicos </t>
  </si>
  <si>
    <t>Informe trimestral</t>
  </si>
  <si>
    <t xml:space="preserve">(4) Informes </t>
  </si>
  <si>
    <t>Informes trimestrales consolidado en archivo físico y digital.</t>
  </si>
  <si>
    <t>El proceso de construcción conjunta y concertación para la inclusión del enfoque diferencial étnico del Art. 66 del Plan Distrital de Desarrollo 2020 – 2024 se desarrolló de manera asertiva y culminó en el término establecido en el mismo artículo - 4 meses a partir de la expedición del presente Plan de Desarrollo Económico, Social, Ambiental y de Obras Públicas del Distrito Capital 2020-2024, garantizando la participación de todos los grupos étnicos que habitan en Bogotá.
Las etapas de la ruta se metodológica son: Alistamiento, proceso de participación y proceso de concertación. En total se desarrollaron  67 reuniones en la etapa de participación, y 88 reuniones en la etapa de concertación. 
Se presenta el informe de los avances del primer trimestre de 2021, en la implementación de los Planes Integrales de Acciones afirmativas para grupos étnicos.</t>
  </si>
  <si>
    <t>Informe y anexos</t>
  </si>
  <si>
    <t xml:space="preserve">•Se establecieron parámetros técnicos en coordinación con el equipo de la Secretaría Distrital del Planeación, donde se generaron criterios para el seguimiento cuantitativo, la revisión, compilación y publicación de la Matriz de Seguimiento y plan de acción, instrumento de planeación que mide el avance efectivo de las acciones afirmativas, garantizando la calidad y pertinencia.
•Se definieron los roles de la SAE en su papel de rector de las políticas étnicas. 
•Se convocó a jornadas de trabajo con todos los Sectores que concertaron Acciones Afirmativas con las Comunidades Étnicas, en aras de unificar criterios, garantizar la calidad, la validez, coherencia y el óptimo diligenciamiento de los avances del segundo trimestre de la vigencia, en articulación con la Oficina Asesora de Planeación-OAP- de la Secretaría Distrital de Gobierno. 
•Se desarrolló la estrategia de seguimiento a la implementación de las acciones afirmativas, es así como el equipo técnico de la SAE acompañó 22 reuniones de seguimiento entre los sectores y los grupos étnicos, logrando asesorar técnica y metodológicamente en la materialización de las acciones concertadas, además el correcto diligenciamiento de la Matriz del plan de acción.      </t>
  </si>
  <si>
    <t>Informe :
• En el informe se presenta un primer apartado que contiene un informe ejecutivo de los avances presentados por los sectores que dan cuenta del avance cualitativo del primer trimestre con énfasis en el Sector Gobierno.
• En el segundo apartado el avance de abril – junio de la gestión del equipo PIAA de la SAE en la implementación de los planes de acciones afirmativas de grupos étnicos focalizado en las acciones del Sector Gobierno</t>
  </si>
  <si>
    <t xml:space="preserve">La Subdirección de Asuntos Étnicos (SAE), en el marco de la concertación del Art. 66, del Plan de Desarrollo Distrital 2020 – 2021, realiza un informe ejecutivo correspondiente al tercer tirmestre de 2021, que muestra el seguimiento a la implementación de las acciones concertadas entre el Distrito y las comunidades étnicas, detallando la gestión operativa,  articulación, alertas y oportunidades de mejora. </t>
  </si>
  <si>
    <t xml:space="preserve">
• 1 Informe ejecutivo que muestra los avances del tercer trimestre de 2021 (julio-septiembre), referente a la implementación de los Planes de Acciones Afirmativas para los grupos étnicos.</t>
  </si>
  <si>
    <t xml:space="preserve">La Subdirección de Asuntos Étnicos (SAE), en el marco de la concertación del Art. 66, del Plan de Desarrollo Distrital 2020 – 2024, realiza un informe ejecutivo correspondiente al cuarto tirmestre de 2021, que muestra el seguimiento a la implementación de las acciones concertadas entre el Distrito y las comunidades étnicas, detallando la gestión operativa,  articulación, alertas y oportunidades de mejora. </t>
  </si>
  <si>
    <t xml:space="preserve">
• 1 Informe ejecutivo que muestra los avances del cuarto trimestre de 2021 (octubre-diciembre), referente a la implementación de los Planes de Acciones Afirmativas para los grupos étnicos.</t>
  </si>
  <si>
    <t xml:space="preserve">En el marco del proceso de seguimiento a las acciones concertadas en los Planes Integrales de Acciones Afirmativas, desde la Subdirección de Asuntos Étnicos se definieron una serie de parametros técnicos y metodologicos para realizar el proceso de asistencia técnica a los sectores corresponsables de implementación de las acciones y, en el mismo sentido, el seguimiento a las acciones a cargo del Sector Gobierno. 
Como producto del ejercicio adelantado, se logró el diligenciamiento de la matriz de seguimiento a la implementación de las acciones afirtmativas y la elaboración de los informes de seguimiento. </t>
  </si>
  <si>
    <t xml:space="preserve">Realizar 4 Informes del avance en la implementación del Plan de vida del Pueblo Muisca de Bosa </t>
  </si>
  <si>
    <t xml:space="preserve">Número de Informes de avance en la  implementación del Plan de vida de la Comunidad Muisca de Bosa </t>
  </si>
  <si>
    <t>Sumatoria de informes de seguimiento realizados</t>
  </si>
  <si>
    <t xml:space="preserve">(4) informes de avance  a la implementación del Plan de vida del Pueblo Muisca de Bosa </t>
  </si>
  <si>
    <t>El Plan de Vida del Pueblo Muisca de Bosa cuenta con las siguientes etapas: Formulación, validación y aprobación, adecuación institucional, socialización y diálogo intercultural, formulación de fichas técnicas de los proyectos, concertación de los proyectos de plan de vida, implementación y acompañamiento.
En el marco del proceso de implementación de este plan, se han realizado las siguientes acciones: 
• Actualización del documento memoria de implementación del Plan de Vida de la comunidad indígena Muisca de Bosa.
• La comunidad indígena Muisca de Bosa planteó 134 iniciativas comunitarias de acuerdo con sus 7 estantillos o pilares; la SAE realizó una adecuación institucional, agrupando las iniciativas comunitarias en 17 perfilaciones de macroproyectos, identificando las entidades que según su competencia misional podrían atender el tema.
• La Subdirección de Asuntos Étnicos presentó oficialmente el plan de vida “Palabra que cuida y protege la semilla” a todas las entidades involucradas. Se adelantaron 12 mesas de trabajo con las entidades del Distrito, para presentar los resultados del plan de vida de la comunidad indígena Muisca de Bosa “Palabra que cuida y protege la semilla” y concertar la ruta a desarrollar.</t>
  </si>
  <si>
    <t>Durante el segundo trimestre de 2021, se actualizó el documento memoria del Plan de vida de la comunidad indígena Muisca de Bosa, que da cuenta de los espacios comunitarios propiciados desde la SAE; los espacios de articulación institucional con otras entidades del Distrito, con el fin de avanzar en la implementación de las mismas. Adicionalmente, se evidencia la gestión en términos de la elaboracion de las fichas de proyectos del Plan de vida.
Este informe cuenta con las siguientes secciones: Introducción, Pertinencia legal, Antecedentes de la gestión
Proceso de planeación, Implementación de las propuestas del Plan de vida.
Por cada una de las propuestas del Plan de vida, se cuenta con una ficha que contiene la siguiente información:
Nombre del proyecto del Plan de vida, Entidades del Distrito involucradas,Estantillo del Plan de vida, Acciones adelantadas, Fecha del espacio, Tipo de espacio, Descripción de la actividad</t>
  </si>
  <si>
    <t xml:space="preserve">Documento en PDF que evidencia los avances en la implementación del Plan de vida de la comunidad indígena Muisca de Bosa. </t>
  </si>
  <si>
    <t>Durante el tercer trimestre de 2021, se actualizó el documento memoria del Plan de Vida de la comunidad indígena Muisca de Bosa, que da cuenta de los espacios comunitarios propiciados desde la SAE; así como los espacios de articulación institucional con otras entidades del Distrito, con el fin de avanzar en la implementación de las mismas. Adicionalmente, se evidencia la gestión en términos de la elaboracion de las fichas de proyectos del Plan de Vida.
Este informe cuenta con las siguientes secciones: Introducción, pertinencia legal, antecedentes de la gestión, proceso de planeación e implementación de las propuestas del Plan de Vida.
En el marco de la meta plan de vida, se encuentra un componente de gestión referente al seguimiento a la implementación de los acuerdos de consulta previa con la comunidad indígena Muisca de Bosa. Para ello, en el tercer trimestre de 2021, se ha avanzado en:  1. Consolidación de Informes sobre el avance institucional frente al cumplimiento de los 47 acuerdos de consulta previa.  2. Operativización de la secretaria técnica del comité de seguimiento a la implementación de los acuerdos del proceso de Consulta Previa por el Plan Parcial El Edén - El Descanso 3. Acompañamiento técnico a las sesiones de seguimiento de consulta  4. Acompañamiento técnico a la comunidad del Cabildo Indígena Muisca de Bosa en el desarrollo de estrategias propias e interculturales de viabilización y cumplimiento a la implementación.</t>
  </si>
  <si>
    <t>Documento memoria de Consulta Previa</t>
  </si>
  <si>
    <t>Durante el cuarto trimestre de 2021 se actualizó el documento memoria del Plan de vida de la comunidad indígena Muisca de Bosa, que da cuenta de los espacios comunitarios propiciados desde la SAE; los espacios de articulación institucional con otras entidades del Distrito, con el fin de avanzar en la implementación de las mismas. Se evidencia la gestión en términos del apoyo técnico a la implementación de los demas proyectos del Plan de vida.
En el marco de la meta plan de vida se encuentra el componente del cumplimiento de la implementación del plan de vida en el componente del fortalecimiento al gobierno, la justicia y la memoria propia de la comunidad, se consrruyeron tres documentos metodologicos de planeación para cada investigación. Adicionalmente, se encuentra el  seguimiento a la implementación a los acuerdos de consulta previa con la comunidad indígena Muisca de Bosa, para ello en el cuarto trimestre de 2021 se ha avanzado en:  1. Consolidación de Informes sobre el avance institucional frente al cumplimiento de los 47 acuerdos de consulta previa.  2. Operativización de la secretaria técnica del comité de seguimiento a la implementación de los acuerdos del proceso de Consulta Previa por el Plan Parcial El Edén el Descanso 3. Acomapañamiento técnico a las sesiones de seguimiento de consulta  4. Acompañamiento técnico a la comunidad del Cabildo Indígena Muisca de Bosa en el desarrollo de estrategias propias e interculturales de viabilización y cumplimiento a la implementación. Este informe cuenta con las siguientes secciones: Introducción, Pertinencia legal, Antecedentes de la gestión, Proceso de planeación eImplementación de las propuestas del Plan de vida.</t>
  </si>
  <si>
    <t>Durante el año 2021 la comunidad indigena Muisca de Bosa contó con un acompañamiento técnico permanente que generó un impacto  favorable a la comunidad, generando la articulación e implemantación del plan de vida de la comunidad "palabra que cuida y protege la semilla", logrando un espacio en cada entidad lara sensibilizar el proceso y concertar acciones mancomunadamente, adicional a ello se dio el inicio del proceso al fortalecimiento de su gobierno propio con la planeación metodologica de sus tres líneas de investigación.
Entorno al proceso relacionado con el seguimiento a la consulta previa, se generaron los espacios de articulación necesarios para el dialogo y concertación de acciónes, identificando avances, logros, dificultades y compromisos, evidenciando las problematicas de la implementación de los mismos, brindando apoyo técnico para la construcción de rutas acertadas de articulación.</t>
  </si>
  <si>
    <t>Realizar 4 Informes de avance de la reformulación de las políticas públicas étnicas</t>
  </si>
  <si>
    <t>Número de Informes de avance de la reformulación de las políticas públicas étnicas</t>
  </si>
  <si>
    <t xml:space="preserve">(4) informes de avance de la reformulación de las políticas públicas étnicas </t>
  </si>
  <si>
    <t xml:space="preserve">Se realizó el ajuste a los cuatro documentos de estructuración de política pública étnica conforme a las observaciones realizadas, por lo que se encuentran 4 documentos ajustados:
• Estructura Política Pública para Pueblos Indígenas
• Estructura Política Pública para el reconocimiento de la diversidad cultural y garantía de derechos de las comunidades Negras, Afrocolombianas y Palenqueras que habitan en Bogotá D.C
• Estructura Política Pública Distrital para el Reconocimiento de la Diversidad Cultural, la garantía, la protección y el restablecimiento de los Derechos de la Población Raizal en Bogotá.
• Estructura Política Pública Distrital para el grupo étnico Rrom o Gitano en el Distrito Capital.
La Subsecretaría para la Gobernabilidad y Garantía de Derechos y la Subdirección de Asuntos Étnicos elaboró la bitácora para la planeación del proceso de reformulación de la política pública de CNARP.
</t>
  </si>
  <si>
    <t xml:space="preserve">La Subdirección de Asuntos Étnicos elaboró los cuatro (4) documentos de estructuración de las políticas públicas étnicas, los cuales fueron entregados para revisión a la Subsecretaría para la Gobernabilidad y Garantía de Derechos y la Oficina de Planeación. Con ello, se avanza con la finalidad de culminar con la etapa preparatoria en el marco de la metodología CONPES, D.C., generando acciones de articulación con la Oficina Asesora de Planeación y la Subsecretaría para la Gobernabilidad y Garantía de Derechos para la presentación y validación de los documentos ante el Comité Sectorial y el CONPES Distrital, y de esta manera avanzar en la etapa de agenda pública.
En lo relacionado con la preparación metodológica para la fase de agenda pública, la cual comprende un proceso participativo sustancial, el 28 de abril se llevó a cabo una mesa de trabajo con el Ministerio del Interior, Dirección de Asuntos Indígenas, Rrom y Minorías, en la que -entre otros temas-, se abordó el tema relacionado con la participación de las Comunidades y Pueblos Indígenas presentes en Bogotá. De manera que se estableció la necesidad de establecer una ruta de trabajo o una mesa técnica entre ambas entidades, que permita identificar con quién se realiza la interlocución Distrito – Pueblos Indígenas, en el marco del Gobierno Propio de este grupo étnico. 
Durante el mes de mayo y junio se le propuso a la Oficina Asesora de Planeación iniciar una fase de alistamiento para el proceso de Agenda Pública, acordando entre ambas dependencias avanzar, por un lado, en el componente teórico conceptual del producto de la fase de Agenda Pública, según la guía CONPES: Documento Diagnóstico e Identificación de Puntos Críticos y, por otro lado, en una propuesta de abordaje metodológico de esta fase con cada comunidad y pueblo étnicos. </t>
  </si>
  <si>
    <t>Informe Trimestral
Anexo 1: Carpeta Correo electrónico de entrega de los cuatro documentos de estructuración juntos con los 4 documentos de estructuración
Anexo 2: Carpeta con cuatro presentaciones en power point de los documentos de estructuración.
Anexo 3: Acta de reunión Ministerio del Interior – Dirección de Asuntos Indígenas, Rrom y Minorías y Subdirección de Asuntos Indígenas
Anexo 4: Carpeta con correo electrónico y documento Excel con la propuesta de alistamiento técnico e institucional para abordar la etapa de agenda pública
Anexo 5: Carpeta con cuatro documentos de estrategias de participación de las políticas públicas étnicas.
Anexo 6: Carpeta con cuatro documentos propuestas de plan de trabajo para desarrollar la agenda pública</t>
  </si>
  <si>
    <t>La Subdirección de Asuntos Étnicos elaboró los cuatro (4) documentos de estructuración de las políticas públicas étnicas, los cuales fueron entregados para revisión a la Subsecretaría para la Gobernabilidad y Garantía de Derechos y la Oficina de Planeación. Con ello, se avanza con la finalidad de culminar con la etapa preparatoria en el marco de la metodología CONPES, D.C., generando acciones de articulación con la Oficina Asesora de Planeación y la Subsecretaría para la Gobernabilidad y Garantía de Derechos para la presentación y validación de los documentos ante el Comité Sectorial y el CONPES Distrital, y de esta manera avanzar en la etapa de agenda pública.
De esta manera, se adelantaron las siguientes acciones:
1. El 1 de septiembre de 2021 Comité Sectorial de Gestión y Desempeño del Sector Gobierno en donde se aprobaron los documentos de estructuración de las cuatro políticas públicas étnicas. 2.Se elaboró la presentación en power point para el Comité Sectorial de Gestión y Desempeño del Sector Gobierno en donde se aprobaron los documentos de estructuración de las cuatro políticas públicas étnicas. 3.Conforme a la propuesta de estrategias de participación para las políticas públicas étnicas, se realizaron reuniones con los equipos de acciones afirmativas de la Subdirección de Asuntos Étnicos que permitieran la retroalimentación de las mismas. Cuatro (4) reuniones correspondientes a cada política pública. 4. La Subdirección de Asuntos Étnicos y la Oficina de Planeación, desarrollaron reunión con Secretaría de Planeación con el objeto de realizar articulación en el avance en el proceso de reformulación de las políticas públicas étnicas. 5. Elaboración del mapa de actores institucionales para las cuatro políticas públicas étnicas. 6. Elaboración del documento primer avance de buenas prácticas para la política pública de Comunidades Negras, Afrocolombianas y Palenqueras. 7. Elalaboración  documento de buenas prácticas para la política pública del Pueblo Rrom o Gitano.</t>
  </si>
  <si>
    <t xml:space="preserve">Informe trimestral
 1: Acta Comité Sectorial de Gestión </t>
  </si>
  <si>
    <t xml:space="preserve">Se recibieron los conceptos a las propuestas de estructuración de las cuatro (4) Políticas Públicas étnicas por parte de la Secretaría de Planeación: Concepto favorable con observaciones a la propuesta de estructuración de la Política Pública para la población negra, afrocolombiana y Palenquera;  Política Pública de los Pueblos Indígenas. y  Política Pública para la población Raizal;  Concepto No favorable a la propuesta de estructuración de la Política del Pueblo Rrom o Gitano.  Se atendieron las observaciones  a los (4) concpetos y   remitió a la OAP para su revisión y remisión a SDP.
Se adelantó la etapa de alistamiento alistamiento para la fase del ciclo de agenda pública, para la reformulación de las 4 políticas públicas étnicas contando con los siguientes documentos propuestas:
• Documento de “buenas prácticas en materia de política pública del pueblo Rrom en el contexto nacional y territorial”.
• Documento orientador “objetivos de desarrollo sostenible y enfoque étnico para la reformulación de las políticas públicas étnicas de Bogotá”. 
• Documento, normograma (reformulación de la política pública para comunidades negras y afrocolombianas).
• Documento análisis de tendencia y buenas prácticas en la comunidad raizal reformulación política pública étnica Raizal.
• Propuesta estrategia de abordaje con los sectores etapa de agenda pública reformulación políticas públicas étnicas 
• Documento Word y presentación power point propuesta del proceso de construcción conjunta, concertación y participación en reformulación de Políticas Públicas Étnicas en lo Local.
• Documento Word marco jurídico para la reformulación de la política pública de Comunidades y Pueblos Indígenas 
• Documento Word marco jurídico para la reformulación de la política pública de Comunidades Negras, Afrocolombianas y Palenqueras. 
• Documento Word marco jurídico para la reformulación de la política pública de Comunidad Raizal. 
• Documento Word marco jurídico para la reformulación de la política pública de Pueblo Rrom. 
• Documento avance de buenas prácticas política pública Comunidades Negras, Afrocolombianas, Raizales y Palenqueras.
• Documento avance de buenas prácticas política pública Comunidades Pueblos Indígenas
</t>
  </si>
  <si>
    <t>Informe Ejecutivo avance meta PP étnicas</t>
  </si>
  <si>
    <t>Análisis del resultado delaño:
Terminación de la etapa preparatoria en el marco de la metodología CONPES de:
• Reformulación Política Pública para la población negra, afrocolombiana y Palenquera. SDP 
• Reformulación Política Pública de los Pueblos Indígenas. SDP
• Reformulación Política Pública para la población Raizal. SDP
 Retrasos y Soluciones
• Pendiente concepto favorables del documento de estructuración de la política pública del Pueblo Rrom 
• Se realizaron las observaciones al documento de estructuración realizadas por SDP, a la espera del concepto favorable. 
Se presenta un avance significativo para abordar la etapa de agenda pública conforme los documentos expuestos</t>
  </si>
  <si>
    <t xml:space="preserve">Implementar el 100% de una estrategia de gestión documental del Sistema Distrital de Discapacidad de acuerdo con las funciones establecidas en el Acuerdo 505 de 2012. </t>
  </si>
  <si>
    <t>Porcentaje de implementación de la estrategia de gestión documental</t>
  </si>
  <si>
    <t>Número de documentos almacenados en el repositorio digital del SDD</t>
  </si>
  <si>
    <t>Número de documentos generados en el SDD</t>
  </si>
  <si>
    <t>Documentos almacenados</t>
  </si>
  <si>
    <t>Reporte trimestral de seguimiento al plan de gestión.</t>
  </si>
  <si>
    <t>Archivo de gestión actualizado</t>
  </si>
  <si>
    <t>Subsecretaría para la Gobernabilidad y Garantía de Derechos 
(Eliana Garzón)</t>
  </si>
  <si>
    <t xml:space="preserve">Reporte trimestral de seguimiento al plan de gestión. Verificación de la evidencia en el repositorio digital. </t>
  </si>
  <si>
    <t xml:space="preserve">Durante el primer trimestre de 2021, se realizó el control de la documentación que generó la Secretaría Técnica. A través del repositorio digital, se encuentra cargada la información correspondiente a los meses de enero a marzo en la carpeta denominada soportes de actividades mensuales. </t>
  </si>
  <si>
    <t>A través del siguiente enlace de Drive se da acceso a la carpeta con la información de la Secretaría Técnica https://gobiernobogota-my.sharepoint.com/:f:/g/personal/eliana_garzon_gobiernobogota_gov_co/EguEqBeFXxdCq9ixZEjOYHwBWaW7E3RAeV6MZ-FRTax5Ng?e=puaPGJ</t>
  </si>
  <si>
    <t xml:space="preserve">Durante el segundo trimestre de 2021, se realizó el control de la documentación que generó la Secretaría Técnica, a través del repositorio digital se encuentran cargada la información correspondiente a los mes de abril a junio en la carpeta denominada soportes de actividades mensuales. </t>
  </si>
  <si>
    <t>Repositorio Digital de la Secretaría Técnica Distrial de Discapacidad.
A través del siguiente enlace de Drive se da acceso a la carpeta con la información de la Secretaría Técnica https://gobiernobogota-my.sharepoint.com/:f:/g/personal/eliana_garzon_gobiernobogota_gov_co/Eh7Ndtiz5llNjWkzm5BgMQgBS0AuzTMx7S9iKazjrTHT6w?e=cyn5NEJ</t>
  </si>
  <si>
    <t xml:space="preserve">Durante el tercer trimestre de 2021, se realizó el control de la documentación que generó la Secretaría Técnica; a través del repositorio digital se encuentran cargada la información correspondiente a los meses de julio a septiembre en la carpeta denominada soportes de actividades mensuales. </t>
  </si>
  <si>
    <t>Repositorio Digital de la Secretaría Técnica Distrial de Discapacidad.
A través del siguiente enlace de Drive se da acceso a la carpeta con la información de la Secretaría Técnica 
https://gobiernobogota-my.sharepoint.com/:f:/g/personal/eliana_garzon_gobiernobogota_gov_co/Eh7Ndtiz5llNjWkzm5BgMQgBS0AuzTMx7S9iKazjrTHT6w?e=sQZeP8</t>
  </si>
  <si>
    <t xml:space="preserve">Durante el cuarto trimestre de 2021, se realizó el control de la documentación que generó la Secretaría Técnica, a través del repositorio digital se encuentran cargada la información correspondiente a los mes de octubre, noviembre y diciembre en la carpeta denominada soportes de actividades mensuales. </t>
  </si>
  <si>
    <t xml:space="preserve">Se cuenta con toda la información de las acciones realizadas en el marco del Sistema Distrital de Discapacidad cargada en el micrositio. </t>
  </si>
  <si>
    <t xml:space="preserve">Elaborar 6 informes del Sistema Distrital de Discapacidad, requeridos en la normativa Distrital y Nacional. </t>
  </si>
  <si>
    <t>Número de informes del Sistema Distrital de Discapacidad elaborados</t>
  </si>
  <si>
    <t>Sumatoria de informes del Sistema Distrital de Discapacidad elaborados</t>
  </si>
  <si>
    <t>Informes</t>
  </si>
  <si>
    <t>Informes (1 informe de gestión y resultados del SDD vigencia vencida; 1 informe semestral de gestión y funcionamiento del CDD; 3 informes (febrero, mayo, septiembre) del funcionamiento del SDD - Resolución 3317 de 2012</t>
  </si>
  <si>
    <t>Subsecretaría para la Gobernabilidad y Garantía de Derechos 
(Yaneth Arango
Eliana Garzón)</t>
  </si>
  <si>
    <t xml:space="preserve">Reporte trimestral de seguimiento al plan de gestión. Verificación de la evidencia en el archivo del SDD. </t>
  </si>
  <si>
    <t>Se realizó la entrega del informe No. 1 de 2021 en cumplimiento de la Resolución 3317 de 2012 ante la Secretaría Técnica Nacional de Discapacidad.
Se construyó el informe del Consejo Distrital de Discapacidad y se consolidó la información de los 20 Consejos Locales de Discapacidad</t>
  </si>
  <si>
    <t>Se anexa el informe No. 1 de 2021 en cumplimiento de la Resolución 3317 de 2012, y  sus anexos  (Informes de los 20 Consejos Locales de Discapacidad)</t>
  </si>
  <si>
    <t>Se realizó la entrega de los siguientes informes:
a) Informe sobre la gestión del Consejo Distrital de Discapacidad en el marco de la Resolución 3317 de 2012.
b) Informe de gestión del Consejo Distrital de Discapacidad de acuerdo con lo reglamentado por la Resolución 233 de 2018.
c) Informe de gestión y resultados del Sistema Distrital de Discapacidad vigencia 2020.</t>
  </si>
  <si>
    <t>Se anexa el informe N° 2 en  cumplimiento de la Resolución 3317 de 2012., y sus anexos (Informe de los 20 Consejos Locales de Discapacidad).
Se anexa informe N° 1 en cumplimiento de la Resolución 233 de 2018. 
Se anexa informe de gestión y resultados del Sistema Distrital de Discapacidad vigencia 2020.</t>
  </si>
  <si>
    <t xml:space="preserve">Se realizó la entrega de los siguientes informes:
a) Informe sobre la gestión del Consejo Distrital de Discapacidad en el marco de la Resolución 3317 de 2012.
b) Informe de gestión del Consejo Distrital de Discapacidad de acuerdo con lo reglamentado por la Resolución 233 de 2018.
</t>
  </si>
  <si>
    <t xml:space="preserve">1.Informe N° 3 en  cumplimiento de la Resolución 3317 de 2012., y sus anexos (Informe de los 20 Consejos Locales de Discapacidad).
2.Informe N° 2  en cumplimiento de la Resolución 233 de 2018. </t>
  </si>
  <si>
    <t>Se realizó la entrega del siguiente informe:
a) Informe de gestión del Consejo Distrital de Discapacidad de acuerdo con lo reglamentado por la Resolución 233 de 2018.</t>
  </si>
  <si>
    <t xml:space="preserve">Se dio cumplimiento al reporte de la información requerida para la vigencia, en el marco normativo nacional y distrital en torno al funcionamiento del Sistema Distrital de Discapacidad. </t>
  </si>
  <si>
    <t>Avanzar un 60% en la elaboración de la Línea Base de Prácticas Religiosas en el Distrito Capital
Nota: se espera llegar en el 2021 a un acumulado del 70% de avance</t>
  </si>
  <si>
    <t>Porcentaje de avance en la elaboración de la Línea Base de Prácticas Religiosas en el Distrito Capital</t>
  </si>
  <si>
    <t>Sumatoria de las fases requeridas para la implementación de la línea base de la PP para 2021</t>
  </si>
  <si>
    <t>/ total de fases para la implementación</t>
  </si>
  <si>
    <t>Fases</t>
  </si>
  <si>
    <t>Informe de avance en la elaboración de la línea base de prácticas religiosas en el Distrito Capital</t>
  </si>
  <si>
    <t>SDALRYC</t>
  </si>
  <si>
    <t>Valoración metodológica de variables</t>
  </si>
  <si>
    <t xml:space="preserve">Se efectúa georreferenciación de centros de culto en Bogotá DC y se realizan los estudios previos y la planeación para contratación de equipo ejecutor del producto. </t>
  </si>
  <si>
    <t>Carpeta SALRYC / 03. Política Pública / Seguimiento 2021 / 1 Trimestre 2021 / 2.4.2 Línea Base</t>
  </si>
  <si>
    <t>Durante el segundo trimestre de 2021 se presentan los avances correspondientes: En el marco de la política pública de libertades fundamentales de religión, culto y conciencia, se estructuró el cronograma de trabajo para la línea base de los 7 indicadores, a la fecha se han adelantado actividades en 6 de ellos, teniendo el indicador 2,3 incremento de líderes y lideresas de Entidades Religiosas (ER) y Organizaciones del Sector Religioso (OSR) que hacen parte de comités locales de libertad religiosa una ejecución en la recolección dela información de la línea base de un 85%.
Respecto del indicador 2,5 porcentaje de personas que se sintieron satisfechas y/o muy satisfechas con el conocimiento brindado en la ruta de atención Se está estructurando el documento “ESTRUCTURA LÍNEA BASE INDICADOR 2. 5 RUTA DE PREVENCIÓN Y PROMOCIÓN” que determinara las acciones que permitirán medir el nivel de satisfacción de las personas que son atendidas en el marco del conocimiento brindado en la ruta de atención. se han podido realizar varias reuniones de concertación y armonización de los productos del indicador y la forma como se establecerá la medición de satisfacción. El documento presenta un avance del 20%.
De los indicadores 1,1 porcentaje de líderes y lideresas de Entidades Religiosas (ER) y Organizaciones del Sector Religioso (OSR) con percepción negativa entorno al trato recibido por funcionarios públicos y medios de comunicación, 2,2 porcentaje de percepción positiva de líderes y lideresas de Entidades Religiosas (ER) y Organizaciones del Sector Religioso (OSR) entorno al reconocimiento y respeto de su libertad de religión, 3,1 número de acciones de incidencia social de Entidades Religiosas (ER) y Organizaciones del Sector Religioso (OSR) articuladas en la Plataforma para la acción social y comunitaria de Secretaría de Gobierno, se está estructurando un plan de trabajo que permita obtener información de los líderes, lideresas de organizaciones religiosas y organizaciones sociales religiosas. La finalidad es poder documentar el hecho religioso desde la perspectiva de los líderes y lideresas respectos a su percepción del derecho a la libertad religiosa y adicional poder obtener una línea base de las acciones sociales que las confesiones religiosas aportan al bien social, para ello se realizaran encuestas y mesas de trabajo. La encuesta ya esta estructurada en un 95% y se espera poder ejecutar su aplicación hacia mediados del mes de julio, y las mesas de trabajo se espera realizar una en cada localidad a través de los comités locales de libertad religiosa y empezar en el mes de agosto. Tanto la encuesta como las mesas de trabajo permitirán a la subdirección obtener información para establecer la línea base de estos indicadores de política.
Respecto del indicador 2,1 porcentaje de percepción positiva de la ciudadanía participante en una encuesta entorno al reconocimiento y respeto de su libertad de religión, culto y conciencia, se diseñó un instrumento que permita obtener información de percepción de la ciudadanía en materia de garantías y respeto a la libertad religiosa. Para ello se realizarán encuestas en las 20 localidades que, además de obtener información de percepción, permita diferenciar por localidad dicha percepción. Esto se realizará de manera presencial a 1508 personas distribuidas en todo el Distrito, en el que se abordaran preguntas desde 6 ítems: Caracterización, la práctica religiosa, la discriminación, objeción de conciencia, participación y labor social. Se espera iniciar en la primera semana de julio la recolección de datos, y en el mes de agosto poder realizar la consolidación, digitalización y análisis de la información.</t>
  </si>
  <si>
    <t xml:space="preserve">Documento Ubicado en archivos de gestión de la Subdirección Asuntos de Liberta Religiosa y de Conciencia - </t>
  </si>
  <si>
    <t xml:space="preserve">
Desde este contexto la Subdirección de Asuntos de Libertad Religiosa y de Conciencia se  orientó una estrategia  para el levantamiento de la información  de la linea base  consistente en el diseño  y  estructurarción de dos documentos  1. Encuesta de percepcion ciudadana, y 2. Encuesta a líderes religiosos cuya finalidad es recopilar datos sobre las vulneraciones al derecho de libertad de religión y conciencia, así como su percepción sobre la garantía del mismo y el aporte social de sector.
Por otra parte   se estableció una metodología para adelantar  caracterización del hecho religioso, consistente en la realización de talleres y grupos focales con líderes religiosos,  cuyo cronograma inició en el mes septiembre de 2021 con la participación de   representantes designados por el Comité Distrital de Libertad Religiosa y de los Comités Locales de Libertad Religiosa. El avance de la meta en el tercer trimestre del año  2021, se   soporta  desde la articulación y armonización de la ficha técnica del producto: Trabajo de investigación y de campo</t>
  </si>
  <si>
    <t>Informes de recolección de datos: https://gobiernobogota.sharepoint.com/:f:/s/SALRYC/EnTwNbLmGYFLsxNeg1EGUKMB8IisRNkuSWPa3nv-DnZTJQ?e=ZAuOLX</t>
  </si>
  <si>
    <t xml:space="preserve">Durante el cuarto trimestre de 2021, se reporta informe derivado del análisis cuantitativo y cualitativo obtenido a través de la encuesta de percepción ciudadana que fue realizada a más de 1900 ciudadanos en todas las localidades de la ciudad y la encuesta a más de 100 líderes y lideresas del sector interreligioso. Por medio del análisis de estas encuestas y de la realización de más de 24 talleres o grupos focales se logró establecer el documento adjunto de la línea base del hecho religioso en 5 de los 7 indicadores de La Política Pública de Libertades Fundamentales de Religión, Culto y Conciencia para el Distrito Capital 2019-2028, además con los resultados de los grupos focales se estructuró informe preliminar del aporte social del sector religioso, con el documento de línea base se cumple con lo establecido en la meta. </t>
  </si>
  <si>
    <t>https://gobiernobogota.sharepoint.com/:b:/s/grSubsecretariaparaGobernabilidad/ETAIytUbZqVBpCan8YoiSakBvPJDWnigbXBwjeRSCv47_g?e=Fe0EFI</t>
  </si>
  <si>
    <t xml:space="preserve">Se dio cumplimiento al reporte de la información requerida para la vigencia, en el marco  de la programación de la meta. </t>
  </si>
  <si>
    <t>Realizar doce (12) eventos de formación, capacitación y/o sensibilización para servidores públicos, líderes religiosos y/o ciudadanía en general en relación con el ejercicio y el contenido de las libertades fundamentales de religión culto y conciencia, participación ciudadana y/o resolución de conflictos.</t>
  </si>
  <si>
    <t>Acciones de formación, capacitación, y/o sensibilización realizadas</t>
  </si>
  <si>
    <t>Sumatoria de acciones de formación, capacitación, y/o sensibilización realizadas</t>
  </si>
  <si>
    <t>Acciones de formación, capacitación y/o sensibilización</t>
  </si>
  <si>
    <t>Informes, registros administrativos, material didáctico, documentos, registros fotográficos y/o vínculos digitales a las grabaciones y/o piezas publicitarias.</t>
  </si>
  <si>
    <t>Aforo de la convocatoria y/o encuesta de evaluación del evento</t>
  </si>
  <si>
    <t>Se realizaron cuatro eventos de sensibilización dirigidas específicamente a los medios de comunicación, todos los procesos se hicieron de manera presencial en las instalaciones de la Secretaría de Gobierno. Las localidades de las cuales se han sensibilizado parte de sus medios alternativos y comunitarios son: Santa Fe, La Candelaria, Usme y Barrios Unidos.</t>
  </si>
  <si>
    <t>Carpeta SALRYC / 03. Política Pública / Seguimiento 2021 / 1 Trimestre 2021 / 1.1.2 Medios de Comunicación y Policía</t>
  </si>
  <si>
    <t>Durante el segundo trimestre de 2021, se presentan los avances correspondientes: Se realizaron dos jornadas de capacitación con miembros de los Comités Locales de Libertad Religiosa para hablar sobre la relación de las libertades fundamentales de religión, culto y conciencia con el proyecto de Plan de Ordenamiento Territorial en Bogotá D.C. También se participó como Subdirección de Asuntos de Libertad Religiosa en una sesión de la JAL de Engativá para hablar del Aporte Social del Sector Religioso según la Política Pública de Libertad Religiosa</t>
  </si>
  <si>
    <t>https://gobiernobogota.sharepoint.com/:f:/s/SALRYC/Eg3U3XY-SMBEuco14esiYBYBWrCy1wLBvMaMIBSjQ93qlw?e=uJHcjX</t>
  </si>
  <si>
    <t>En el tercer trimestre del año 2021 se realizaron cuatro eventos de capacitación: los dos primeros dirigidos hacia funcionarios públicos de la Alcaldía Local de Bosa y la Unidad Administrativa Especial de Servicios Públicos; los otros dos sobre Plan de Ordenamiento Territorial a los Comités Locales de Libertad Religiosa de Rafael Uribe Uribe y Tunjuelito. 
1. Capacitación a funcionarios públicos Unidad Administrativa Especial de Servicios Públicos - UAESP; Beneficiarios : 40  Funcionarios del Unidad Administrativa Especial de Servicios Públicos.
2. Capacitación a funcionarios públicos de la Alcaldía Local de Bosa
Beneficiarios : 32Funcionarios de la Alcaldía Local de Bosa.
3. Capacitación presencial sobre Plan de Ordenamiento Territorial Comité Local de Libertad Religiosa de Rafael Uribe Uribe; Beneficiarios : 10 Miembros del Comité Local de Libertad Religiosa de Rafael Uribe Uribe. 
4. Capacitación sobre Plan de Ordenamiento Territorial Comité Local de Libertad Religiosa de Tunjuelito;  Beneficiarios:  7 Miembros del Comité Local de Libertad Religiosa de Tunjuelito.</t>
  </si>
  <si>
    <t>https://gobiernobogota.sharepoint.com/:u:/s/grSubsecretariaparaGobernabilidad/EdGj2OQH8sxGlFmweQ4VGbcBbJ7pDBokJPYBBSuv4Awq7Q?e=jd04vd</t>
  </si>
  <si>
    <t xml:space="preserve">En el cuarto trimestre del año 2021 se realizaron cuatro eventos de capacitación: uno dirigido hacia funcionarios públicos de la Alcaldía Local de Ciudad Bolívar, otro dirigido a los líderes de vejez de la Secretaría de Integración Social con el fin de abrir espacios en los COLEV de Bogotá, otro dirigido al Comité Distrital de Libertad Religiosa sobre el Plan de Ordenamiento Territorial y el Sector Religioso y otro sobre Objeción de Conciencia y Libertad Religiosa dirigido a los docentes del Colegio Alfonso López Michelsen en la localidad de Bosa. </t>
  </si>
  <si>
    <t>https://gobiernobogota.sharepoint.com/sites/grSubsecretariaparaGobernabilidad/Documentos%20compartidos/Forms/AllItems.aspx?id=%2Fsites%2FgrSubsecretariaparaGobernabilidad%2FDocumentos%20compartidos%2FVarios%2FRequerimientos%20OAP%2FPLAN%20DE%20GESTI%C3%93N%2F2021%2FIII%20TRIMESTRE%2FEVIDENCIAS%2FSARLC%2Feventos%20capacitacion</t>
  </si>
  <si>
    <t>Avanzar en un 10% en la implementación del Banco de Iniciativas de la Secretaría de Gobierno sobre proyectos sociales y de paz de Entidades Religiosas y Organizaciones del Sector Religioso.
Nota: se espera llegar en el 2021 a un acumulado del 20% de avance</t>
  </si>
  <si>
    <t>Porcentaje de avance en la implementación del Banco de Iniciativas</t>
  </si>
  <si>
    <t>(Sumatoria de las fases de avance requeridas para la implementación del BI para 2021)*100</t>
  </si>
  <si>
    <t>Informe de avance en la implementación del Banco de Iniciativas</t>
  </si>
  <si>
    <t>No. De OSR y ER vinculados, calidad y pertinencia de los proyectos e iniciativas</t>
  </si>
  <si>
    <t>Se avanzó en la revisión de otros Bancos de Iniciativas desarrollados en el escenario nacional para contrastar con la propuesta de Banco de Iniciativas de la Política Pública de Libertades Fundamentales de Religión, Culto y Conciencia</t>
  </si>
  <si>
    <t>Carpeta SALRYC / 03. Política Pública / Seguimiento 2021 / 1 Trimestre 2021 / 3.1.1 Banco de Iniciativas</t>
  </si>
  <si>
    <t xml:space="preserve">A partir de los avances realizados desde el inicio de la implementación del producto 3.1.1 Banco de iniciativas, en el segundo trimestre del año 2021 se realizan modificaciones al formulario previamente diseñado para recolectar información sobre las iniciativas y los proyectos sociales del sector interreligioso. Las modificaciones tienen su sustento en el análisis realizado sobre los otros proyectos y bancos de iniciativas que fueron revisados como referentes.
Se formula el nombre tentativo “Banco de Iniciativas y Proyectos Sociales (BIPS)” como idea inicial que puede ser reformulada según sea conveniente para la generación de mayor impacto.
La estructura de la encuesta contempla las preguntas que a continuación se describen:
La primera pregunta del formulario se orienta y da protagonismo al nombre de la iniciativa o el proyecto social, ya que una sola organización o entidad del sector religioso puede tener múltiples iniciativas o proyectos sociales.
La segunda pregunta se orienta a la cobertura distrital que tenga la iniciativa, se habilitan las 20 localidades de Bogotá y se permite la selección múltiple.
La tercera pregunta se orienta al barrio o UPZ en caso de que la iniciativa solo tenga cobertura en una localidad del Distrito Capital.
La cuarta pregunta solicita la dirección principal de coordinación de acciones o de realización de labores, esto con el fin de avanzar en la georreferenciación de las iniciativas en las localidades de Bogotá, ya que la ficha del producto de la política pública propone en las tres primeras fases lograr una georreferenciación de las iniciativas del sector religioso en las 20 localidades de Bogotá.
Teniendo en cuenta que es posible que una iniciativa tenga la participación de más de una Organización o Entidad Religiosa, la quinta pregunta solicita el nombre de todas aquellas que participen en el proyecto o iniciativa.
Las preguntas 6, 7 y 8 solicitan los datos de contacto de la persona encargada (Nombre, WhatsApp y correo electrónico). Esto con el fin de lograr un contacto o enlace posterior al diligenciamiento del formulario. 
La pregunta 9, de selección múltiple, solicita información desde el enfoque poblacional para saber quiénes son beneficiarios de la iniciativa. Se incluye la opción “otro” en caso de faltar alguna población que sea beneficiaria. La pregunta 10 se orienta a las temáticas relacionadas con la iniciativa, incluyendo de igual manera la opción “otro”. Las poblaciones y temáticas fueron seleccionadas según los componentes de trabajo de la Plataforma Interreligiosa para la Acción Social, también se incluyen otros temas y poblaciones relevantes que son mencionados en el Documento Técnico de Soporte de la Política Pública Distrital de Libertades Fundamentales de Religión, Culto y Conciencia.
Las preguntas 11 y 12 se orientan a la antigüedad y el número de beneficiarios de la iniciativa o el proyecto social del sector religioso, se establecen algunos rangos preliminares que pueden ser posteriormente modificados según se considere necesario. 
Las preguntas 13 y 14 se orientan a saber el número de voluntarios y a una descripción de las labores que se realizan en el desarrollo de cada iniciativa o proyecto social. Finalmente, se plantea la pregunta 15 en la que se manifiesta si la persona que diligencia el formulario desea o autoriza que la iniciativa sea incluida en el Banco de Iniciativas y Proyectos Sociales (BIPS) de la Subdirección de Asuntos de Libertad Religiosa y Conciencia. 
Se prevé una revisión documental de informes de otros productos de la Política Publica de Libertad Religiosa, que permita orientar las acciones a seguir, así como un plan de trabajo, que sirva como instrumento de planificación, ordenar y sistematizar información de modo que pueda tenerse una visión del trabajo a realizar.
</t>
  </si>
  <si>
    <t>https://gobiernobogota.sharepoint.com/:f:/s/SALRYC/EnVOpkL_CLBBvssym11tpssBQRHlZ-jNB3cfKgtLRe5Yxw?e=x7y2Ec</t>
  </si>
  <si>
    <t>El avance de la meta en el tercer trimestre del año 2021, se soporta desde la articulación y armonización de la ficha técnica del producto 3.1.1. de la Política Pública de Libertades Fundamentales de Religión, Culto y Conciencia cuyo indicador "Porcentaje de avance en la implementación del Banco de iniciativas de la Secretaría de Gobierno sobre Proyectos Sociales y de paz de Entidades Religiosas (ER) y Organizaciones del Sector Religioso (OSR)", plantea alcanzar desde su metodología: 1. Georreferenciación de las iniciativas del Sector Religioso en 5 localidades priorizadas en Bogotá (2020), Fase 2. Georreferenciación de las iniciativas del Sector Religioso en 10 localidades priorizadas en Bogotá (2021).
Desde este contexto, la Subdirección de Asuntos de Libertad Religiosa y de Conciencia orientó acciones estratégicas tomando los operativos realizados a los lugares de culto visitados en la pandemia, información que permitió definir la arquitectura y/o   georreferenciación en las 20 localidades de Bogotá.
Posterior a esto, se espera realizar una revisión inicial de la información recolectada por el producto 2.4.2, indicador "Porcentaje de avance en la elaboración de la Línea base de prácticas religiosas en el Distrito Capital",  el cual ha contemplado la aplicación de encuestas a líderes religiosos y los grupos focales permitirán un análisis de iniciativas y proyectos que pueden hacer parte del banco. En el año 2022 se espera retomar el formulario diseñado y adaptado en los trimestres anteriores con el fin de enviarlo a los lugares visitados para que inscriban sus iniciativas y proyectos al banco de iniciativas de la Secretaría de Gobierno.</t>
  </si>
  <si>
    <t>Base de datos georeferenciación: https://gobiernobogota.sharepoint.com/:f:/s/SALRYC/EsOX0bpSgPNEmUjBU0fr26EBn8C_Fi7bYTKc6NfvGqjyEQ?e=YocsyH</t>
  </si>
  <si>
    <t xml:space="preserve">Se reporta en el cuarto trimestre un avance en el cumplimiento de la fase georreferenciación de lugares de culto para la posterior identificación de iniciativas y proyectos del sector religioso, se hizo la actualización del listado de lugares visitados. Al evidenciar algunos resultados iniciales de la encuesta a ciudadanía propuesta en el producto 2.4.2 se logró idenficar que en el módulo de labor social el 26% de los ciudadanos encuestados ha sido voluntario de alguna entidad religiosa para participar en acciones sociales y que el 15% ha sido beneficiario del aporte social de entidades y organizaciones del sector religioso. Los porcentajes mencionados son relevantes, porque permiten señalar el alcance y potencial del aporte social del sector religioso en la ciudad y justifican la propuesta de articulación de un banco de iniciativas y proyectos de entidades y organizaciones del sector religioso. Como se manifestó en el informe anterior en el 2022 se espera retomar el formulario diseñado y adaptado con el fin de enviarlo a los lugares visitados para que inscriban sus iniciativas y proyectos al banco de iniciativas de la Secretaría de Gobierno. Con el formulario diligenciado se puede avanzar en otra fase del Banco de Iniciativas y Proyectos de Libertad Religiosa para consolidar la oferta que tiene el sector religioso en Bogotá y acercarla a la ciudadanía.
</t>
  </si>
  <si>
    <t xml:space="preserve">Informe Iv trimestre Banco de Iniciativas
Mapa ibanco de iniciativas
</t>
  </si>
  <si>
    <t xml:space="preserve">Implementar el 100% de la estrategia de procesamiento de la información relativa a la promoción, difusión y educación sobre derechos humanos haciendo uso de herramientas tecnológicas. </t>
  </si>
  <si>
    <t>Porcentaje de avance en el procesamiento de la información a través del uso de tecnologías de la información.</t>
  </si>
  <si>
    <t xml:space="preserve">100% del procesamiento de la información digitalizada a través de herramientas tecnológicas.  </t>
  </si>
  <si>
    <t>Porcentaje de avance en la implementación de la estrategia</t>
  </si>
  <si>
    <t>Herramienta tecnológica implementada</t>
  </si>
  <si>
    <t>Herramienta tecnológica para el procesamiento de información del componente de formación de la Dirección de Derechos Humanos</t>
  </si>
  <si>
    <t>Dirección de Derechos Humanos</t>
  </si>
  <si>
    <t>Actas de reunión
Plan de trabajo
Requerimiento necesidades DTI</t>
  </si>
  <si>
    <t xml:space="preserve">En el primer trimestre se asistió a los espacios de coordinación para la implementación de la herramienta Business Support (partner de Oracle). Se socializaron los protocolos de manejo de datos del componente y se suministró la información de bases de datos, lo cual permitió tener un primer borrador de un sistema de información del componente.  </t>
  </si>
  <si>
    <t xml:space="preserve">Productos del contrato para la implementación de la herramienta Business Support (partner de Oracle) con DTI y con apoyo a la supervisión de la Subsecretaría para la Gobernabilidad, soporte del suministro de datos (Anexo 1) y constancia de borrador del sistema (Anexo 2). </t>
  </si>
  <si>
    <t xml:space="preserve">En el segundo trimestre se asistió a cinco (5) espacios de coordinación entre agentes de Business Suport, Dirección de Tecnologías y la Subsecretaría para la Gobernabilidad, en el marco del diseño de la herramienta Business Support (partner de Oracle). Para el periodo de reporte, se destaca el avance en la primera entrega del producto tecnológico y la versión de prueba socializada con creación de usuario. Se tomaron decisiones en torno a la clasificación de la información y captura de datos, motivo por el cual se tomó como una entrega de producto parcial, hasta que este no responda 100% a las necesidades del componente. Se continuará asesorando técnicamente desde el componente de formación. </t>
  </si>
  <si>
    <t xml:space="preserve">Soporte de reuniones en las fechas, 12 de abril, 19 de mayo, 03 de junio, 10 de junio y 28 de junio (Carpeta anexo 1). Se anexa acta elaborada por DTI (Anexo 2) con entrega parcial del producto tecnológico, pues se hace necesario implementar algunos ajustes para que sea un producto 100% implementado. </t>
  </si>
  <si>
    <t xml:space="preserve"> 
1.Analítica de datos, Formación DD.HH: En el trimestre se logró perfeccionar la plataforma, cargando las bases de datos 2020 y 2021 al 31 de agosto, cargada con datos parametrizados para la analítica. Actualmente se están diseñando tableros de control para visualizar gráficamente las estadísticas consolidadas.
2.Desde el componente territorial se han solicitado herramientas tecnológicas para el ejercicio de la secretaría técnica de los Comités Locales de Derechos Humanos, instancia técnica, logística y operativa según el decreto 455 de 2018 cuyo propósito es la territorialización del Sistema Distrital de DDHH y  de la PPIDDHH. Las solicitudes son: a) Una herramienta tecnológica para el registro y seguimiento de la asistencia de los y las representantes permanentes a los CCLLDDHH. b) Una herramienta tecnológica para llevar el registro y control del avance de los planes de trabajo de los CCLLDDHH. c) Registro y cuantificación de los CCLLDDHH. d) Georreferenciación: un mapa de procesos de organización que se adelantan en la ciudad así como de liderazgos, además del mapeo de la vulneración de DDHH. e) Registro y seguimiento a los procesos de articulación con los demás componentes de la Dirección de DDHH, con las demás entidades del Distrito y con otras instituciones.
</t>
  </si>
  <si>
    <t xml:space="preserve">Anexo capturas de pantalla que soportan el avance en formulario de captura con variables. </t>
  </si>
  <si>
    <t xml:space="preserve">El día 26 de noviembre se lazó oficialmente el Sistema de Datos de Gobierno, DAGO, por parte de la Dirección de DD.HH., el componente de formación es el primero en contar con los tableros de analítica de datos con actualización al 30 de septiembre del 2021, los formularios y la información concerniente a los datos producidos por el componente de formación ya se encuentran disponibles en el sitio Web de la Secretaría Distrital de Gobierno. </t>
  </si>
  <si>
    <t>Se adjunta enlace donde se evidenia la existencia de los tableros de analítica en sistema de Datos de Gobierno, DAGO: http://gaia.gobiernobogota.gov.co/content/formaci%C3%B3n-en-ddhh</t>
  </si>
  <si>
    <t xml:space="preserve">Se dio cumplimiento al 100% de la meta, se proyecta en el 2022 la captura, sistematización y generación de analítica de datos con dicha plataforma DAGO. El cumplimiento de esta meta infirió un trabajo constante con el operador de Business Support, la Dirección de Tecnologías de la entidad y la Subsecretaría para la Gobernabilidad y Garantía de Derechos. </t>
  </si>
  <si>
    <t>Modificar el Decreto 455 de 2018 con el fin de fortalecer las instancias de los comités locales de Derechos Humanos y el Comité Distrital</t>
  </si>
  <si>
    <t>Porcentaje de avance en las modificaciones realizadas al Decreto 455 de 2018</t>
  </si>
  <si>
    <t xml:space="preserve"># acciones realizadas para la modificación al Decreto 455 de 2018  </t>
  </si>
  <si>
    <t xml:space="preserve"> # total de acciones programadas para la modificación al Decreto 455 de 2018</t>
  </si>
  <si>
    <t xml:space="preserve">Porcentaje de avance en las modificaciones </t>
  </si>
  <si>
    <t>Decreto 455 de 2018 modificado</t>
  </si>
  <si>
    <t>Actas de reuniones, documentos de avance de modificación</t>
  </si>
  <si>
    <t xml:space="preserve">En el segundo trimestre se avanzó en la construcción de los documentos denominados: i) Propuesta de modificación del decreto 455 y ii) Exposición de motivos modificación decreto 455 de 2018, que acogen las recomendaciones recibidas en las diferentes instancias del Sistema Distrital de Derechos Humanos y la identificación de las necesidades  por parte del equipo técnico de la Dirección de Derechos Humanos.  Estos insumos se encuentran en trámite para apobación. </t>
  </si>
  <si>
    <t>Documento propuesta decreto 455 de 2018 y Documento exposición de motivos modificación decreto 455 de 2918</t>
  </si>
  <si>
    <t>En el tercer trimestre no se avanzó en el trámite de modificación del Decreto 455 de 2018, debido a la alta rotación de personal en la Dirección de Derechos Humanos que trajo como consecuencia la falta de trazabilidad en la información. Sin embargo, se recuperó la información relacionada con el proyecto de modificación del decreto, el archivo de sugerencias ciudadanas y la exposición de motivos. Para el próximo Comité Distrital de Derechos Humanos que se celebrará el 26 de octubre de 2021 se tiene previsto dentro del orden del día, retomar la socialización de la modificación de éste decreto para atender a las cuatro propuestas de modificación que se relacionan a continuación: 1. Inclusión de articulado para la participación de la ciudadanía, desde los Comités Consultivos, los Consejos Distritales, la Mesa Distrital de Víctimas en el Comité Distrital y en general en los Comités Locales 2. Incorporación de sanciones ante la inasistencia injustificada de los representantes permanentes de la administración Distrital y de los Consejos Consultivos a los espacios del Sistema de Derechos Humanos, cuando dicha inasistencia impida obtener el quórum requerido para tomar decisiones de fondo. 3. Involucrar en los Comités Locales la representación de la Alta Consejería para los Derechos de las Víctimas, la Paz y la Reconciliación, cuando las circunstancias lo ameriten, para que sea enlace territorial en las localidades, con el fin de articular acciones frente al eje de construcción de paz y reconciliación. 4. Propuesta de unificar, simplificar y compilar los diferentes reglamentos orgánicos de los comités locales en un solo documento que se incluya como parte integral del Decreto 455 de 2018, con el propósito de unificar y simplificar la normatividad reglamentaria, así como de hacer más claras y accesibles las normas expedidas por el Distrito. 
Se espera cumplir con la meta de aprobación de la modificación del decreto para el cuarto trimestre de 2021.</t>
  </si>
  <si>
    <t>1. Documento Balance cierre de año 2021 sobre la justificación técnica de viabilidad de modificación del Decreto 455 de 2018.
2. Acta 3 sesión octubre2021 Comité Distrital de Derechos Humanos en la que se socializó con los sectores y organizaciones sociales el studio de viabilidad para la modificación de Decreto 455 de 2018.
3. Presentación soporte justificación viabilidad de modificación del Decreto 455 de 2018 
4. Cronograma para el 2022</t>
  </si>
  <si>
    <t xml:space="preserve">Acompañar el proceso de aprobación de 10 planes de trabajo de Comités Local de DDHH </t>
  </si>
  <si>
    <t>Número de planes de trabajo aprobados por el comité local de DDHH</t>
  </si>
  <si>
    <t>Sumatoria  de planes de trabajo aprobados por el comité local de DDHH</t>
  </si>
  <si>
    <t>Número de planes de trabajo</t>
  </si>
  <si>
    <t>Documento Plan de Trabajo CLDDHH</t>
  </si>
  <si>
    <t>Dirección de Derechos Humanos
(Coordinación Territorial)</t>
  </si>
  <si>
    <t>Acta de Comité de DDHH que evidencia que se diseñó y aprobó el Plan de Trabajo del CLDDHH (Resolución 233 de 2018)</t>
  </si>
  <si>
    <t>En el marco del proceso de acompañamiento a los comités locales de derechos humanos desde el rol de secretaría técnica que tiene la Dirección de Derechos Humanos, desde enero, se ha brindado acompañamiento a los comités, el cual ha permitido la disertación sobre la creación de los planes de trabajo de los CCLLDDHH, lográndose la aprobación de tres de estos en las localidades de San Cristóbal, Engativá y Rafael Uribe Uribe.  Las demás localidades tienen por meta lograr la aprobación durante el mes de abril del año en curso.</t>
  </si>
  <si>
    <t>Planes de acción de los comités locales de San cristóbal, Engativa, y Rafael Uribe Uribe</t>
  </si>
  <si>
    <t>Se acompaño el proceso de aprobación de 13 planes de trabajo de los Comités Locales de DDHH, superando la meta propuesta.</t>
  </si>
  <si>
    <t>Matriz en Excel en la que cada Comité Local de DDHH, con base en cada una de sus funciones de acuerdo con el Decreto 455 de 2018, registró las actividades por desarrollar durante el año, así como las actas en las que quedó constancia de la aprobación de cada plan de trabajo.</t>
  </si>
  <si>
    <t xml:space="preserve"> No programada </t>
  </si>
  <si>
    <t>El componente territorial de la Dirección de Derechos Humanos se trazó como meta la elaboración y la aprobación de diez planes de trabajo en sintonía con el artículo 12 del Decreto 455 de 2018, numeral 7: “Aprobar su Plan de Trabajo Local de acuerdo con los tiempos y parámetros establecidos en la resolución 233 de 2018, o la que haga sus veces”.  Como evidencia, entregamos los diez planes de trabajo diligenciados junto con sus respectivas actas de aprobación en los comités locales de derechos humanos.</t>
  </si>
  <si>
    <t>Atender 100% de víctimas de presunto abuso de autoridad que contactan a la Dirección de DDHH Humanos a través de los canales de atención dispuestos para esto.</t>
  </si>
  <si>
    <t>Porcentaje de atención de víctimas</t>
  </si>
  <si>
    <t>Número de atenciones realizadas</t>
  </si>
  <si>
    <t xml:space="preserve"> Número de solicitudes realizadas</t>
  </si>
  <si>
    <t>100%
*592 casos en la vigencia 2020. Corte 30 de noviembre 2020</t>
  </si>
  <si>
    <t>Porcentaje de atenciones</t>
  </si>
  <si>
    <t>Informes trimestrales con caracterizaciones de la población atendida y tipo de atenciones realizadas</t>
  </si>
  <si>
    <t>Sistema de información compartido con OAP</t>
  </si>
  <si>
    <t>Durante el primer trimestre de 2021, se brindó atención al 100 % de las personas que reportaron casos de presunto abuso de autoridad policial, a través de los canales establecidos para tal efecto, registrando un total de treinta y un (31) ingresos, cincuenta y seis (56) seguimientos y treinta y una (31) orientaciones, a través de la línea de atención, para un total de ciento dieciocho (118) atenciones. Dichas atenciones implicaron: acompañamiento psicosocial y jurídico; acciones previas de caracterización de vulnerabilidades, articulaciones con las entidades responsables de suministrar apoyos; seguimientos a los avances de los casos ante la Fiscalía General de la Nación y la Policía, en coordinación con el Ministerio Público y, finalmente, en virtud de los hallazgos de cada caso y a través del convenio con la Cruz Roja, la activación de medidas preventivas transitorias de: bono de alimentos, atención psicosocial y subsidio de arriendo.</t>
  </si>
  <si>
    <t>Sistema de información OAP
Informes de seguimiento y de atención</t>
  </si>
  <si>
    <t>Durante el segundo trimestre de 2021 se brindó atención al 100 % de las personas que reportaron casos de presunto abuso de autoridad policial, a través de los canales de la Dirección de Derechos Humanos establecidos para tal efecto, registrando un total de ciento doce (112) personas contactadas que recibieron atención. Como resultado de las atenciones se registró un total de setenta (70) ingresos a la ruta, cada uno de los cuales ha implicado al menos tres seguimientos. Es importante señalar que cada atención implica: acompañamiento psicosocial y jurídico; registro del caso, caracterización socioeconómica de la víctima y de su núcleo familiar, articulación y coordinación con otras entidades y sectores de la administración, corresponsables frente a la atención, y, finalmente, en virtud de los hallazgos de cada caso y a través del convenio vigente, la activación de medidas preventivas transitorias como: apoyo de transporte, bono de alimentos, subsidio de arriendo y acompañamiento psicológico.</t>
  </si>
  <si>
    <t xml:space="preserve">Sistema de información OAP
</t>
  </si>
  <si>
    <t>Durante el tercer trimestre de 2021 se brindó atención al 100 % de las personas que reportaron casos de presunto abuso de autoridad policial, registrando un total de ciento treinta y ocho (138) quejas, de las cuales noventa y seis (96) de relacionan a una víctima identificada como hombre y cuarenta y dos (42) a víctimas identificadas como mujeres. Como resultado de las atenciones efectuadas fue posible ampliar la información de 95 quejas, consolidando un total de 68 casos de presunto abuso de autoridad policial entre los cuales se cuentan nueve (9) mujeres y cincuenta y nueve (59) hombres. Asimismo, dentro de estos se cuentan y un total de treinta y cuatro (34) ingresos a la ruta, cuatro (4) mujeres y treinta (30) hombres, cada uno de los cuales ha implicado al menos tres seguimientos. Es importante señalar que cada atención implica: acompañamiento psicosocial y jurídico; registro del caso, caracterización socioeconómica de la víctima y de su núcleo familiar, articulación y coordinación con otras entidades y sectores de la administración, corresponsables frente a la atención, y, finalmente, en virtud de los hallazgos de cada caso y a través del convenio vigente, la activación de medidas preventivas transitorias como: apoyo de transporte, bono de alimentos, subsidio de arriendo y acompañamiento psicológico.</t>
  </si>
  <si>
    <t>Base de datos, la cual no se reporta por Ley de Protección de datos y reposa en los archivos de la Dirección de DDHH</t>
  </si>
  <si>
    <t>Durante el cuarto trimestre de 2021 se brindó atención al 100 % de los casos de presunto abuso de autoridad por parte de miembros de la Fuerza Pública, que fueron reportados a través de los canales de la Dirección de Derechos Humanos establecidos para tal efecto y en los que se contó con voluntad por parte de las víctimas. A lo largo de este periodo se registraron un total de ciento doce (112) quejas, dentro de las cuales se consolidaron 51 casos, treinta y nueve (39) de los cuales relacionan a personas que se reconocen a sí mismas como hombres y doce (12) que se reconocen a sí mismas como mujeres. Aunque todos los casos fueron ingresados a la data de la ruta, a atención y seguimiento dentro de la oferta de la misma entraron cuarenta y tres 43), treinta y tres (33) hombres y diez (10) mujeres, cada uno de los cuales ha implicado al menos dos seguimientos. Es importante señalar que cada atención implica: acompañamiento psicosocial y jurídico; registro del caso, caracterización socioeconómica de la víctima y de su núcleo familiar, articulación y coordinación con otras entidades y sectores de la administración, corresponsables frente a la atención, y, finalmente, en virtud de los hallazgos de cada caso y a través del convenio vigente, la activación de medidas preventivas transitorias como: apoyo de transporte, bono de alimentos, subsidio de arriendo y acompañamiento psicológico.</t>
  </si>
  <si>
    <t>Pese a que el proceso de formulación e implementación de la Ruta de atención a víctimas de presunto abuso de autoridad cometido por parte de miembros de la Fuerza Pública inició en febrero de este año y el desarrollo de las protestas y movilizaciones sociales implicó un doble esfuerzo por parte de de las duplas que realizan las atenciones, se logró garantizar la atención al 100 % de los casos que aceptaron el ingreso a ruta, así como las medidas iniciales de orientación, donde se puede establecer que se registraron un total de 480 quejas entre las cuales se clasifican, ingresos, seguimientos y orientaciones.</t>
  </si>
  <si>
    <t>Implementar el 100% de la estrategia de articulación con organizaciones internacionales, sociales y de la academia para el fortalecimiento de las rutas de atención en materia de prevención y protección.</t>
  </si>
  <si>
    <t xml:space="preserve">Porcentaje de avance en la implementación de la estrategia de articulación con organizaciones internacionales, sociales y académicas </t>
  </si>
  <si>
    <t>Número de acciones ejecutadas de la estrategia de articulación</t>
  </si>
  <si>
    <t>Número de acciones programadas de la estrategia de articulación</t>
  </si>
  <si>
    <t>Informe trimestral de seguimiento al avance en la implementación de la estrategia de articulación con organizaciones internacionales, sociales y de la academia</t>
  </si>
  <si>
    <t>Informe trimestral de seguimiento</t>
  </si>
  <si>
    <t>Actas de reuniones, documentos de avance de implementación</t>
  </si>
  <si>
    <t xml:space="preserve">Desde las rutas de atención de la Dirección se ha venido avanzando en la consolidación de una estrategia tendiente a fortalecer la articulación tanto con organizaciones de la sociedad civil como con la academia, con objeto de fortalecer principalmente las acciones de prevención, como las de asistencia. En este sentido se puede destacar:
Trata de Personas: Mesa de trabajo, vinculación a mesa técnica de prevención y apoyo en acciones de prevención y atención
Casa Refugio LGBTI : Articulación para fortalecer servicios de atención, coordinación en jornadas de sensibilización
Defensores: En este momento se ha construido sinergia con una organización tendiente a fortalecer atenciones en materia psicosocial principalmente 
</t>
  </si>
  <si>
    <t xml:space="preserve">Actas de reunión
Matriz con oferta
Documentos estrategia articulación </t>
  </si>
  <si>
    <t xml:space="preserve">Desde las rutas de atención de la Dirección se ha venido avanzando en la consolidación de una estrategia tendiente a fortalecer la articulación tanto con organizaciones de la sociedad civil como con la academia, con objeto de fortalecer principalmente  las acciones de prevención, como las de asistencia. En este sentido se puede destacar:
Trata de Personas: se vincuaron las organizacioens de la sociedad civil en la mesa de prevención desde donde se programaron acciones en el marco de la conmemoración del día mundial de lucha contra la trata de personas (julio 30); en este sentido se contó con el apoyo de estas organizaciones en evento de cierre del curso virtual y encuentro de saberes en el marco de la conmemoración del 30 de julio. 
Casa Refugio LGBTI : 
Defensores:  Se ha realizado mesa bilateral con la Unidad Nacional de Protección para revisión estado de casos. Se tiene previsto una sencibilización brindada por la organización Sisma Mujer, a los profesionales que brindan atención en abordaje psicosocial en apuesta al auto cuidado y la autoprotección </t>
  </si>
  <si>
    <t xml:space="preserve">Acta de reunión mesa de prevención, informe articulación organizaciones sociales  </t>
  </si>
  <si>
    <t xml:space="preserve">Desde las rutas de atención de la Dirección se avanzó en la consolidación de una estrategia tendiente a fortalecer la articulación tanto con organizaciones de la sociedad civil como con la academia, con objeto de fortalecer principalmente  las acciones de prevención, como las de asistencia. En ese sentido, desde las intancias de l Comité Distrital de Trata de Personas, Comité Distrital de Prevención y Comité Distrital de Derechos Humanos se escucharon a las diversas organizaciones sociales, actores e instancias institucionales con el ánimo de establecer articulaciones oportunas, quedando el compromiso de avanzar en agendas coordinadas para seguir fortaleciento las rutas de atención de la Dirección de Derechos Humanos. Finalmente, en la cuarta sesión del Comité Distral de Derechos Humanos se realizó una convocatoria ampliada con la participación de los sectores de la adminsitración distrital, organizaciones sociales, alcaldía locales, esto con el fin de general espacios de articulación interinstitucional y con la ciudadanía para el fortalecimiento de la PPDDHH incluidas las rutas de atención. </t>
  </si>
  <si>
    <t xml:space="preserve"> Informe articulación organizaciones sociales. Actas de reunión comité distrital de lucha contra la trata de personas octubre 20 y diciembre  </t>
  </si>
  <si>
    <t xml:space="preserve">"Una de las fortalezas de las organizaiocnes sociales consiste en su asiento en el territorio y conocimiento de dinámicas propias de los mismos, lo que permitiría desarrollar acciones focalizadas en materia de prevención y caracterización de la población objeto 
Particularmente desde la ruta trata de personas Como resultado de la articulación se contó con la participación de las organizaciones sociales en acciones de prevención: curso virtual, encuentro de saberes (julio 30), conversatorio trata de personas y violencia de género (noviembre 23); participación en plenarias del comité distrital (octubre 20 y diciembre 9), apoyo en documentos de análisis (revista miradas diversas).  Adicionalmente, se cuenta con el apoyo de Cruz Roja y OIM en el fortalecimiento de los servicios de las víctimas.  Desde la Ruta LGBTI la artículación con organizaciones sociales y otros sectores ha permitido el fortalecmiento y conocimiento de la Ruta para la atención oportuna de la población. En la Ruta de Defensores y Defensoras ha permitido consolidar la ruta en matería de oferta institucional para la atención oportuna de líderes y liderezas sociales. Avanzar en el enfoque de género ha sido una apuesta importante, por lo cual el dialogo con organizaciones, especialmente con SISMA MUJER, ha permitido seguir avanzando en ello. "to </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</si>
  <si>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</si>
  <si>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</si>
  <si>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</si>
  <si>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</si>
  <si>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</si>
  <si>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</si>
  <si>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 de criterios ambientales cumplidos</t>
  </si>
  <si>
    <t>Total de criterios ambientales establecidos</t>
  </si>
  <si>
    <t>Constante</t>
  </si>
  <si>
    <t>Porcentaje de buenas prácticas ambientales implementadas</t>
  </si>
  <si>
    <t>Herramienta Oficina Asesora de Planeación</t>
  </si>
  <si>
    <t>Aplicación de la meta: dependencias del proceso.
Reporte de la meta: Oficina Asessora de Planeación</t>
  </si>
  <si>
    <t>Listas de chequeo al cumplimiento de criterios ambientales remitidos por la OAP</t>
  </si>
  <si>
    <t>Reporte de gestión ambiental OAP</t>
  </si>
  <si>
    <t>No programada para el III trimestre de 2021.</t>
  </si>
  <si>
    <r>
      <rPr>
        <b/>
        <sz val="11"/>
        <color indexed="30"/>
        <rFont val="Calibri Light"/>
        <family val="2"/>
        <scheme val="major"/>
      </rPr>
      <t>Subsecretaría para la Gobernabilidad y Garantía de Derechos</t>
    </r>
    <r>
      <rPr>
        <sz val="11"/>
        <color indexed="30"/>
        <rFont val="Calibri Light"/>
        <family val="2"/>
        <scheme val="major"/>
      </rPr>
      <t xml:space="preserve">
Total de servidores públicos: 35 personas
Huella de carbono: 04 personas responden la encuesta.
Participantes actividades ambientales: Sistema de acueducto de Bogotá (05), Energías renovables(02), buenas practicas ambientales(08).- 15 participaciones
Participantes movilidad sostenible: Ciclorutas y Ley pro-bici - 01 participación
Participación semana ambiental: 0 participación
</t>
    </r>
    <r>
      <rPr>
        <b/>
        <sz val="11"/>
        <color indexed="30"/>
        <rFont val="Calibri Light"/>
        <family val="2"/>
        <scheme val="major"/>
      </rPr>
      <t xml:space="preserve">Dirección de Convivencia y Diálogo Social
</t>
    </r>
    <r>
      <rPr>
        <sz val="11"/>
        <color indexed="30"/>
        <rFont val="Calibri Light"/>
        <family val="2"/>
        <scheme val="major"/>
      </rPr>
      <t xml:space="preserve">Total servidores reportados: 87
Participación encuesta huella: 56
Reporte consumo de papel a tercera semana de junio
Participación actividades ambientales: día del agua (0), energías renovables (8), buenas prácticas ambientales (10)
Participación actividades movilidad: Ley probici (5), malla vial (3)
Semana ambiental (5) participaciones 
</t>
    </r>
    <r>
      <rPr>
        <b/>
        <sz val="11"/>
        <color indexed="30"/>
        <rFont val="Calibri Light"/>
        <family val="2"/>
        <scheme val="major"/>
      </rPr>
      <t xml:space="preserve">Dirección de Derechos Humanos 
</t>
    </r>
    <r>
      <rPr>
        <sz val="11"/>
        <color indexed="30"/>
        <rFont val="Calibri Light"/>
        <family val="2"/>
        <scheme val="major"/>
      </rPr>
      <t xml:space="preserve">Total de servidores reportados:56
Participaxión en Huella de Carbono: 13
Reporte consumo de papel diligenciado hasta la segunda semana de Junio
Participación actividades movilidad: Ley probici (0), malla vial (1)
Semana Ambiental no se encontraton participantes
Participación actividades ambientales: día del agua (0), energías renovables (0), buenas prácticas ambientales (0) asistencias en 8 charlas
</t>
    </r>
    <r>
      <rPr>
        <b/>
        <sz val="11"/>
        <color indexed="30"/>
        <rFont val="Calibri Light"/>
        <family val="2"/>
        <scheme val="major"/>
      </rPr>
      <t>Subdirección de Libertad Religiosa y de Conciencia</t>
    </r>
    <r>
      <rPr>
        <sz val="11"/>
        <color indexed="30"/>
        <rFont val="Calibri Light"/>
        <family val="2"/>
        <scheme val="major"/>
      </rPr>
      <t xml:space="preserve">
Total servidores reportados: 15
Participación encuesta huella: 1,
Reporte consumo de papel a mayo
Participación actividades ambientales: día del agua (0), energías renovables (1), buenas prácticas ambientales (3)-
Participación actividades movilidad: Ley probici (0), malla vial (0)
Semana ambiental (0) participación
</t>
    </r>
    <r>
      <rPr>
        <b/>
        <sz val="11"/>
        <color indexed="30"/>
        <rFont val="Calibri Light"/>
        <family val="2"/>
        <scheme val="major"/>
      </rPr>
      <t xml:space="preserve">Subdirección de Asuntos Étnicos
</t>
    </r>
    <r>
      <rPr>
        <sz val="11"/>
        <color indexed="30"/>
        <rFont val="Calibri Light"/>
        <family val="2"/>
        <scheme val="major"/>
      </rPr>
      <t>Total de servidores públicos: 30 personas
Huella de carbono: 16 personas responden la encuesta.
Participantes actividades ambientales: Sistema de acueducto de Bogotá (0), Energías renovables(0), buenas practicas ambientales(8).- 8 participaciones
Participantes movilidad sostenible: Ciclorutas y Ley pro-bici - 0 participaciones
Participación semana ambiental: 0 participaciones</t>
    </r>
  </si>
  <si>
    <t>T2</t>
  </si>
  <si>
    <t>Acualizar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</si>
  <si>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</si>
  <si>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</si>
  <si>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</si>
  <si>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</si>
  <si>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</si>
  <si>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</si>
  <si>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publicacion del Procedimiento formalizado en el MIPG</t>
  </si>
  <si>
    <t xml:space="preserve">No se actualizaron documentos del proceso durante el I Trimestre de 2021. </t>
  </si>
  <si>
    <t>No aplica.</t>
  </si>
  <si>
    <t>El proceso no actualizó la documentación esperada para el periodo</t>
  </si>
  <si>
    <t>MATIZ. Listado maestro de documentos</t>
  </si>
  <si>
    <t>El proceso realizó la actualización de los documentos en MATIZ: 
DHH-FPD-MR Matriz de riesgos de fomento y protección de los derechos humanos; DHH-FPD-P003 Funcionamiento del espacio de atención diferenciada de la comunidad palenquera ‘’posá wiwa’’; DHH-FPD-P004 Funcionamiento del espacio de atención diferenciada “emancipation raizal plies”; DHH-FPD-P005 Espacio de atención diferenciada – CONFIA – centro de orientación y fortalecimiento integral afrobogotano; DHH-FPD-P006 Funcionamiento del espacio de atención diferenciada – casa del pensamiento indígena; DHH-FPD-P007 Funcionamiento del espacio de atención diferenciada “casa gitana de los derechos del pueblo Rrom’’; DHH-FPD-IN002 Protocolo para formación en derechos humanos; DHH-FPD-F001	Listado de asistencia para la promoción y difusión de derechos humanos; DHH-FPD-F003	Formato de servicio de alojamiento; DHH-FPD-F006	formato de orientación profesional CONFIA; DHH-FPD-F007 Formato de orientación inicial y/o registro casa del pensamiento indígena; DHH-FPD-F008 Formato de encuesta de satisfacción del servicio; DHH-FPD-F009 Formato para presentación de informe sobre recorrido en las localidades; DHH-FPD-F010 Formato guía metodológica para formación en derechos humanos; DHH-FPD-F011	Formato de orientación inicial de los espacios de atención diferenciada; DHH-FPD-F012 Formato de resultados de la formación en derechos humanos; DHH-FPD-F013 Formato asesoría jurídica; DHH-FPD-F014 Acta comité estudio de caso; DHH-FPD-F016 Formato de seguimiento psicología; DHH-FPD-F017	Formato instrumento de caracterización psicosocial de casos; DHH-FPD-F019 Acta de consentimiento y autorización de ingreso; DHH-FPD-F023 Formato encuesta de satisfacción; DHH-FPD-F026 Formato de acta de egreso; DHH-FPD-F027 Formato acta de cierre de caso; DHH-FPD-F028 Formato acta de entrega; DHH-FPD-F032 Formato resultados cualitativos del fortalecimiento; DHH-FPD-F033 Formato de retroalimentación del servicio de fortalecimiento; DHH-FPD-F034 Formato implementación de laboratorio de intercambio intergeneracional de saberes desde la cosmogonía y cosmovisión de la comunidad raizal; DHH-FPD-F035 Formato resultados del diálogo y transmisión intergeneracional de saberes del pueblo Rrom; DHH-FPD-F036 Formato apoyo a conmemoraciones y celebraciones del pueblo gitano; DHH-FPD-F037 Tablero de planeación anual componente de formación; DHH-FPD-F038 Solicitud de proceso de formación en derechos humanos; DHH-FPD-F039 Instrumento de valoración de impacto, y DHH-FPD-F040 Plan de abordaje. Adicionalmente, se anularon las instrucciones DHH-FPD-IN008 y DHH-FPD-IN009.</t>
  </si>
  <si>
    <t>Listado maestro de documentos. IVC</t>
  </si>
  <si>
    <t>T3</t>
  </si>
  <si>
    <t>Participar del 100% de las capacitaciones que se realicen en gestión de riesgos, planes de mejora, y sistema de gestión institucional</t>
  </si>
  <si>
    <t>Partipación en capacitaciones</t>
  </si>
  <si>
    <t># de capacitaciones en las que se participó</t>
  </si>
  <si>
    <t># de capacitaciones convocadas)*100</t>
  </si>
  <si>
    <t>Capacitaciones realizadas</t>
  </si>
  <si>
    <t>No  programada</t>
  </si>
  <si>
    <t>Registros de participación</t>
  </si>
  <si>
    <t>Listado de asistencia
Video de la reunión
Presentación</t>
  </si>
  <si>
    <t>Carpeta compartida de registros de asistencia  - OAP</t>
  </si>
  <si>
    <t>La Subsecretaría para la Gobernabilidad y Garantía de Derechos asistió a la capacitación brindada a los promotores de mejora, en la que se brindaron lineamientos sobre la gestión de riesgos, planes de mejora, planeación institucional y PAAC.</t>
  </si>
  <si>
    <t xml:space="preserve">Registro de asistencia Teams. </t>
  </si>
  <si>
    <t>Total metas transversales (20%)</t>
  </si>
  <si>
    <t xml:space="preserve">Total plan de gestión </t>
  </si>
  <si>
    <t>Objetivo Estrategico</t>
  </si>
  <si>
    <t>Rutinaria</t>
  </si>
  <si>
    <t>Suma</t>
  </si>
  <si>
    <t>Eficacia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</si>
  <si>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</si>
  <si>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</si>
  <si>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</si>
  <si>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</si>
  <si>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</si>
  <si>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</si>
  <si>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</si>
  <si>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</si>
  <si>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Fortalecer las relaciones de confianza con las corporaciones político-administrativas de elección popular y con la región, facilitando la aprobación de iniciativas que permitan atender las demandas ciudadanas.</t>
  </si>
  <si>
    <t>De conformidad con los avances presentados, en la vigencia 2021 se adelantó de manera satisfactoria la implementación de la estrategia en la que se defina la gestión de archivos de derechos humanos según las disposiciones existentes (Protocolo gestión de archivos de derechos humanos - Acuerdo 04 de 2015), trabajando de manera articulada con cada uno de los componentes de la dirección, especialmente con el componente de Prevención y Protección, roda vez que es el equipo que produce el mayor numero de documentos que se generan en la Dirección.</t>
  </si>
  <si>
    <t>Desde el componente de formación de la Dirección de Derechos Humanos, se cumplió satisfactoriamente con la aplicación semestral de la valoración de impacto. Al respecto, es oportuno indicar que la aplicación del instrumento fue constante y transversal a todos los procesos de formación adelantados por el componente.</t>
  </si>
  <si>
    <t>La batería de indicadores propuesta por la Dirección de Derechos Humanos pretende desarrollar e implementar una metodología de seguimiento que cualifique el desarrollo de las acciones que tiene a cargo la dirección desde el componente de prevención y protección. Este trabajo busca poder cuantificar el impacto de las acciones que se desarrollan en campo y, optimizar y mejorar la prestación de servicios hacia los grupos de valor.</t>
  </si>
  <si>
    <t xml:space="preserve">Se aplicó la valoración de impacto a las personas que asistieron a procesos de formación de abril a noviembre del 2021. El proceso de aplicación se dio en el mes de noviembre y actualmente está abierta para diligenciamiento. Cabe destacar que, esta no es la única estrategia de valoración y medición, pues todas las personas que participan en los procesos de formación (para el cuarto trimestre 986 registros de personas) responden lo siguiente:
1. Pregunta de respuesta dicotómica "¿Considera usted que con la información recibida puede exigir sus derechos" sí/no, de 986 personas, 935 respondieron afirmativamente, o sea, un 95% de las personas formadas. 
2. Asignación de calificación a los procesos de formación, calificación de 1 a 5, siendo uno la calificación más baja y cinco, la más alta, de 986 personas, 935 dieron las dos calificaciones más altas (4 y 5), o sea, el 95%.  
</t>
  </si>
  <si>
    <t xml:space="preserve">En el 2021 se han realizado 7.224 atenciones desde los servicios de Espacios de Atención Diferenciada conformados por los Centros para la Orientación y el Fortalecimiento Integral Afrobogotano, Posá Wiwa, Casa de Pensamiento Indígena y Emancipation Raizal Plies. Asimismo, se logró posicionar los Espacios de Atención Diferenciada a partir de acciones de visibilización y fortalecimiento de los grupos étnicos en Bogotá,  como la normalización de procedimientos para la atención desde las dinámicas propias de cada grupo étnico, lo que fortaleció la atención con enfoque diferencial. </t>
  </si>
  <si>
    <t>Durante el cuarto trimestre de 2021, se realizó la atención al 100% de las personas que acuden a los espacios de atención diferenciada, así: se realizaron 2.660 atenciones en total desde los espacios de atención diferenciada. De estas atenciones se realizaron 567 atenciones desde los centros CONFIA, 191 desde la Posá Wiwa, 329 desde el Emancipation Raizal Plies y  1.573 desde la Casa del Pensamiento Indígena.</t>
  </si>
  <si>
    <t>Informe</t>
  </si>
  <si>
    <t>https://gobiernobogota-my.sharepoint.com/personal/eliana_garzon_gobiernobogota_gov_co/_layouts/15/onedrive.aspx?id=%2Fpersonal%2Feliana%5Fgarzon%5Fgobiernobogota%5Fgov%5Fco%2FDocuments%2FEVIDENCIAS%20MENSUALES%20STDD%2FSOPORTES%20DE%20ACTIVIDADES%20MENSUALES%20SDD</t>
  </si>
  <si>
    <t>Informe de cumplimiento de la Resolución 233 de 2018 en acta de comité</t>
  </si>
  <si>
    <t>Se realizaron 15 eventos de formación, capacitación y/o sensibilización para servidores públicos, líderes religiosos y/o ciudadanía en general en relación con el ejercicio y el contenido de las libertades fundamentales de religión culto y conciencia, participación ciudadana y/o resolución de conflictos.</t>
  </si>
  <si>
    <t>Se da cumplimiento a lo establecido en la meta de  Avanzar en un 10% de la implementación del banco de iniciativas de la Secretaría Distrital de Gobierno sobre proyectos sociales y de paz en entidades religiosas”.</t>
  </si>
  <si>
    <t>Se radicó ante la Subsecretaría para la garantia de ddhh el 20 de diciembre de 2021 un Concepto Técnico con el objetivo de poner a consideración de dicha dependencia el estudio de viabilidad para la modificación del Decreto 455 de 2018 “Por medio del cual se crea el Comité Distrital de Derechos Humanos, los Comités Locales de Derechos Humanos y se dictan otras disposiciones”. En ese sentido, se espera que para el 1er trimestre de 2022 se tenga el aval de la Secretaría Técnica y el Presidente del Comité Distrital de Derechos Humanos para continuar con el trámite de modificación. En la sesión de cierre de año del Comite Distrital de DDHH se estableció como compromiso avanzar en esta modificación en el 1er trimestre del 2022.</t>
  </si>
  <si>
    <t xml:space="preserve">Pese a tener un rezago en la meta de la modificación del Decreto 455 de 2018 correspondiente al 25% de su implementación. Durante esta vigencia se realizó el estudio técnico, jurídico y además el ejercicio de socialización y concertaciones en los diferentes espacios del distrito, con el propósito de canalizar las iniciativas ciudadanas y depurar las propuestas que no fueran viables por razones procedimentales. Así pues, si bien no se entregó la modificación al decreto, sí se cuenta con el documento de exposición de motivps o concpeto técnico que es la base para la elaboración del proyecto de modificación al decreto 455 de 2018. Finalmente se precisa que se establecieron compromisos en el último Comité Distrital de DDHH para entregar el documento durante el 1er trimestre de 2022. </t>
  </si>
  <si>
    <t>Meta cumplida en el II trimestre de 2021.</t>
  </si>
  <si>
    <t>Consolidado de actas</t>
  </si>
  <si>
    <t>Informe Anual de atención a casos de Presunto Abuso de Autoridad Policial Registrados en la Ciudad – 2021</t>
  </si>
  <si>
    <t>Subsecretaría para la Gobernabilidad y Garantía de Derechos
Reporte consumo de papel hasta noviembre
participación de dos personas en actividad cual es tu papel
76,5% inspección ambiental
Dirección de Convivencia y Diálogo Social
Reporte consumo de papel con reporte hasta noviembre
participación de 16 personas en las actividades de cual es tu papel
inspección ambiental con un 83% de cumplimiento
Dirección de Derechos Humanos 
Subdirección de Libertad Religiosa y de Conciencia
Reporte consumo de papel hasta octubre
participación de 9 personas en las actividades de cual es tu papel
inspección cumplimiento 82%
Subdirección de Asuntos Étnicos
Reporte consumo de papel hasta noviembre
participación de 15 personas en actividades ambientales
inspección cumplimiento 94%</t>
  </si>
  <si>
    <t>Reporte de gestión ambiental</t>
  </si>
  <si>
    <t xml:space="preserve">El proceso actualizó el 100% de la documentación priorizada en el plan de trabajo establecido. En especial se destaca la documentación de tres nuevos espacios de atención diferenciada y la creación de las rutas de abuso de autoridad de la fuerza pública y la atención de desmovilizados. Igualmente, se revisaron los formatos de las rutas de atención, para que en lo posible eran de tipo transversal para el proceso. </t>
  </si>
  <si>
    <t>El proceso participó en las reuniones y capacitaciones brindadas para la mejora del sistema de gestión institucional</t>
  </si>
  <si>
    <t>MATIZ
Listado maestro de documentos</t>
  </si>
  <si>
    <t>Soportes de capacitaciones y reuniones</t>
  </si>
  <si>
    <t>Meta cumplida en el III trimestre de 2021.</t>
  </si>
  <si>
    <t>Para el cuarto trimestre de la vigencia 2021, el plan de gestión del proceso alcanzó un nivel de desempeño del 100% de acuerdo con lo programado, y del 97,37% acumulado para la vigencia.</t>
  </si>
  <si>
    <t>28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</si>
</sst>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8" x14ac:knownFonts="1">
    <font>
      <sz val="11"/>
      <color theme="1"/>
      <name val="Calibri"/>
      <family val="2"/>
      <scheme val="minor"/>
    </font>
    <font>
      <sz val="11"/>
      <name val="Calibri Light"/>
      <family val="2"/>
    </font>
    <font>
      <b/>
      <sz val="11"/>
      <name val="Calibri Light"/>
      <family val="2"/>
    </font>
    <font>
      <sz val="9"/>
      <name val="Segoe UI"/>
      <family val="2"/>
    </font>
    <font>
      <sz val="8"/>
      <name val="Calibri"/>
      <family val="2"/>
    </font>
    <font>
      <sz val="11"/>
      <color theme="1"/>
      <name val="Calibri"/>
      <family val="2"/>
      <scheme val="minor"/>
    </font>
    <font>
      <u/>
      <sz val="11"/>
      <color theme="10"/>
      <name val="Calibri"/>
      <family val="2"/>
      <scheme val="minor"/>
    </font>
    <font>
      <b/>
      <sz val="11"/>
      <color theme="1"/>
      <name val="Calibri Light"/>
      <family val="2"/>
      <scheme val="major"/>
    </font>
    <font>
      <sz val="11"/>
      <color theme="1"/>
      <name val="Calibri Light"/>
      <family val="2"/>
      <scheme val="major"/>
    </font>
    <font>
      <sz val="11"/>
      <name val="Calibri Light"/>
      <family val="2"/>
      <scheme val="major"/>
    </font>
    <font>
      <sz val="11"/>
      <color rgb="FF0070C0"/>
      <name val="Calibri Light"/>
      <family val="2"/>
      <scheme val="major"/>
    </font>
    <font>
      <b/>
      <sz val="11"/>
      <name val="Calibri Light"/>
      <family val="2"/>
      <scheme val="major"/>
    </font>
    <font>
      <b/>
      <sz val="11"/>
      <color rgb="FF0070C0"/>
      <name val="Calibri Light"/>
      <family val="2"/>
      <scheme val="major"/>
    </font>
    <font>
      <u/>
      <sz val="11"/>
      <color theme="10"/>
      <name val="Calibri Light"/>
      <family val="2"/>
      <scheme val="major"/>
    </font>
    <font>
      <sz val="11"/>
      <color rgb="FF000000"/>
      <name val="Calibri Light"/>
      <family val="2"/>
      <scheme val="major"/>
    </font>
    <font>
      <b/>
      <sz val="11"/>
      <color indexed="30"/>
      <name val="Calibri Light"/>
      <family val="2"/>
      <scheme val="major"/>
    </font>
    <font>
      <sz val="11"/>
      <color indexed="30"/>
      <name val="Calibri Light"/>
      <family val="2"/>
      <scheme val="major"/>
    </font>
    <font>
      <sz val="11"/>
      <color rgb="FF444444"/>
      <name val="Calibri Light"/>
      <family val="2"/>
      <scheme val="major"/>
    </font>
  </fonts>
  <fills count="1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41" fontId="5" fillId="0" borderId="0" applyFont="0" applyFill="0" applyBorder="0" applyAlignment="0" applyProtection="0"/>
    <xf numFmtId="9" fontId="5" fillId="0" borderId="0" applyFont="0" applyFill="0" applyBorder="0" applyAlignment="0" applyProtection="0"/>
  </cellStyleXfs>
  <cellXfs count="374">
    <xf numFmtId="0" fontId="0" fillId="0" borderId="0" xfId="0"/>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8" fillId="0" borderId="1" xfId="0" applyFont="1" applyBorder="1" applyAlignment="1" applyProtection="1">
      <alignment horizontal="center" vertical="center" wrapText="1"/>
      <protection locked="0"/>
    </xf>
    <xf numFmtId="0" fontId="8" fillId="0" borderId="0" xfId="0" applyFont="1" applyAlignment="1" applyProtection="1">
      <alignment wrapText="1"/>
      <protection hidden="1"/>
    </xf>
    <xf numFmtId="0" fontId="8" fillId="0" borderId="0" xfId="0" applyFont="1" applyAlignment="1" applyProtection="1">
      <alignment vertical="center" wrapText="1"/>
      <protection hidden="1"/>
    </xf>
    <xf numFmtId="0" fontId="9" fillId="0" borderId="0" xfId="0" applyFont="1" applyAlignment="1" applyProtection="1">
      <alignment wrapText="1"/>
      <protection hidden="1"/>
    </xf>
    <xf numFmtId="0" fontId="3" fillId="0" borderId="0" xfId="0" applyFont="1" applyProtection="1">
      <protection hidden="1"/>
    </xf>
    <xf numFmtId="0" fontId="9" fillId="0" borderId="1" xfId="0" applyFont="1" applyBorder="1" applyAlignment="1" applyProtection="1">
      <alignment wrapText="1"/>
      <protection hidden="1"/>
    </xf>
    <xf numFmtId="0" fontId="7" fillId="2" borderId="2"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1"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wrapText="1"/>
      <protection hidden="1"/>
    </xf>
    <xf numFmtId="0" fontId="8" fillId="0" borderId="1" xfId="3" applyNumberFormat="1" applyFont="1" applyFill="1" applyBorder="1" applyAlignment="1" applyProtection="1">
      <alignment horizontal="center" vertical="center" wrapText="1"/>
      <protection hidden="1"/>
    </xf>
    <xf numFmtId="10" fontId="8" fillId="0" borderId="1" xfId="4" applyNumberFormat="1" applyFont="1" applyFill="1" applyBorder="1" applyAlignment="1" applyProtection="1">
      <alignment horizontal="center" vertical="center" wrapText="1"/>
      <protection hidden="1"/>
    </xf>
    <xf numFmtId="9" fontId="8" fillId="0" borderId="1" xfId="0" applyNumberFormat="1"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left" vertical="top" wrapText="1"/>
      <protection hidden="1"/>
    </xf>
    <xf numFmtId="9" fontId="8" fillId="0" borderId="2" xfId="0" applyNumberFormat="1" applyFont="1" applyBorder="1" applyAlignment="1" applyProtection="1">
      <alignment horizontal="center" vertical="center" wrapText="1"/>
      <protection hidden="1"/>
    </xf>
    <xf numFmtId="9" fontId="8" fillId="0" borderId="2" xfId="4" applyFont="1" applyBorder="1" applyAlignment="1" applyProtection="1">
      <alignment horizontal="center" vertical="center" wrapText="1"/>
      <protection hidden="1"/>
    </xf>
    <xf numFmtId="0" fontId="8" fillId="0" borderId="1" xfId="4" applyNumberFormat="1" applyFont="1" applyBorder="1" applyAlignment="1" applyProtection="1">
      <alignment horizontal="center" vertical="center" wrapText="1"/>
      <protection hidden="1"/>
    </xf>
    <xf numFmtId="0" fontId="8" fillId="0" borderId="2" xfId="4" applyNumberFormat="1" applyFont="1" applyBorder="1" applyAlignment="1" applyProtection="1">
      <alignment horizontal="center" vertical="center" wrapText="1"/>
      <protection hidden="1"/>
    </xf>
    <xf numFmtId="9" fontId="8" fillId="0" borderId="1" xfId="4" applyFont="1" applyBorder="1" applyAlignment="1" applyProtection="1">
      <alignment horizontal="center" vertical="center" wrapText="1"/>
      <protection hidden="1"/>
    </xf>
    <xf numFmtId="9" fontId="8" fillId="0" borderId="1" xfId="4" applyFont="1" applyFill="1" applyBorder="1" applyAlignment="1" applyProtection="1">
      <alignment horizontal="center" vertical="center" wrapText="1"/>
      <protection hidden="1"/>
    </xf>
    <xf numFmtId="9" fontId="8" fillId="0" borderId="2" xfId="4"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0" fontId="9" fillId="0" borderId="1" xfId="0" applyFont="1" applyBorder="1" applyAlignment="1" applyProtection="1">
      <alignment horizontal="left" vertical="center" wrapText="1"/>
      <protection hidden="1"/>
    </xf>
    <xf numFmtId="0" fontId="8" fillId="0" borderId="1" xfId="3" applyNumberFormat="1" applyFont="1" applyBorder="1" applyAlignment="1" applyProtection="1">
      <alignment horizontal="center" vertical="center" wrapText="1"/>
      <protection hidden="1"/>
    </xf>
    <xf numFmtId="0" fontId="8" fillId="0" borderId="2" xfId="3" applyNumberFormat="1" applyFont="1" applyBorder="1" applyAlignment="1" applyProtection="1">
      <alignment horizontal="center" vertical="center" wrapText="1"/>
      <protection hidden="1"/>
    </xf>
    <xf numFmtId="0" fontId="10" fillId="0" borderId="7" xfId="0" applyFont="1" applyBorder="1" applyAlignment="1" applyProtection="1">
      <alignment horizontal="center" vertical="center" wrapText="1"/>
      <protection hidden="1"/>
    </xf>
    <xf numFmtId="0" fontId="10" fillId="0" borderId="7" xfId="0" applyFont="1" applyBorder="1" applyAlignment="1" applyProtection="1">
      <alignment horizontal="left" vertical="top" wrapText="1"/>
      <protection hidden="1"/>
    </xf>
    <xf numFmtId="9" fontId="10" fillId="0" borderId="7" xfId="0" applyNumberFormat="1" applyFont="1" applyBorder="1" applyAlignment="1" applyProtection="1">
      <alignment horizontal="center" vertical="top" wrapText="1"/>
      <protection hidden="1"/>
    </xf>
    <xf numFmtId="0" fontId="10" fillId="0" borderId="7" xfId="0" applyFont="1" applyBorder="1" applyAlignment="1" applyProtection="1">
      <alignment horizontal="center" vertical="top" wrapText="1"/>
      <protection hidden="1"/>
    </xf>
    <xf numFmtId="9" fontId="10" fillId="0" borderId="7" xfId="4" applyFont="1" applyBorder="1" applyAlignment="1" applyProtection="1">
      <alignment horizontal="center" vertical="top" wrapText="1"/>
      <protection hidden="1"/>
    </xf>
    <xf numFmtId="0" fontId="10" fillId="4" borderId="7" xfId="0" applyFont="1" applyFill="1" applyBorder="1" applyAlignment="1" applyProtection="1">
      <alignment horizontal="left" vertical="top" wrapText="1"/>
      <protection hidden="1"/>
    </xf>
    <xf numFmtId="9" fontId="10" fillId="4" borderId="7" xfId="0" applyNumberFormat="1" applyFont="1" applyFill="1" applyBorder="1" applyAlignment="1" applyProtection="1">
      <alignment horizontal="right" vertical="top" wrapText="1"/>
      <protection hidden="1"/>
    </xf>
    <xf numFmtId="0" fontId="10" fillId="0" borderId="8" xfId="0" applyFont="1" applyBorder="1" applyAlignment="1" applyProtection="1">
      <alignment horizontal="left" vertical="top" wrapText="1"/>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center" vertical="top" wrapText="1"/>
      <protection hidden="1"/>
    </xf>
    <xf numFmtId="0" fontId="10" fillId="0" borderId="1" xfId="0" applyFont="1" applyBorder="1" applyAlignment="1" applyProtection="1">
      <alignment horizontal="center" vertical="top" wrapText="1"/>
      <protection hidden="1"/>
    </xf>
    <xf numFmtId="9" fontId="10" fillId="0" borderId="1" xfId="4" applyFont="1" applyBorder="1" applyAlignment="1" applyProtection="1">
      <alignment horizontal="center" vertical="top" wrapText="1"/>
      <protection hidden="1"/>
    </xf>
    <xf numFmtId="0" fontId="10" fillId="4" borderId="1" xfId="0" applyFont="1" applyFill="1" applyBorder="1" applyAlignment="1" applyProtection="1">
      <alignment horizontal="left" vertical="top" wrapText="1"/>
      <protection hidden="1"/>
    </xf>
    <xf numFmtId="9" fontId="10" fillId="4" borderId="1" xfId="4" applyFont="1" applyFill="1" applyBorder="1" applyAlignment="1" applyProtection="1">
      <alignment horizontal="right" vertical="top" wrapText="1"/>
      <protection hidden="1"/>
    </xf>
    <xf numFmtId="0" fontId="10" fillId="0" borderId="9" xfId="0" applyFont="1" applyBorder="1" applyAlignment="1" applyProtection="1">
      <alignment horizontal="left" vertical="top" wrapText="1"/>
      <protection hidden="1"/>
    </xf>
    <xf numFmtId="9" fontId="8" fillId="0" borderId="3" xfId="0" applyNumberFormat="1" applyFont="1" applyBorder="1" applyAlignment="1" applyProtection="1">
      <alignment horizontal="center" vertical="center" wrapText="1"/>
      <protection hidden="1"/>
    </xf>
    <xf numFmtId="9" fontId="8" fillId="0" borderId="3" xfId="4" applyFont="1" applyFill="1" applyBorder="1" applyAlignment="1" applyProtection="1">
      <alignment horizontal="center" vertical="center" wrapText="1"/>
      <protection hidden="1"/>
    </xf>
    <xf numFmtId="9" fontId="8" fillId="0" borderId="3" xfId="4" applyFont="1" applyBorder="1" applyAlignment="1" applyProtection="1">
      <alignment horizontal="center" vertical="center" wrapText="1"/>
      <protection hidden="1"/>
    </xf>
    <xf numFmtId="41" fontId="8" fillId="0" borderId="3" xfId="3" applyFont="1" applyBorder="1" applyAlignment="1" applyProtection="1">
      <alignment horizontal="center" vertical="center" wrapText="1"/>
      <protection hidden="1"/>
    </xf>
    <xf numFmtId="0" fontId="8" fillId="0" borderId="3" xfId="3" applyNumberFormat="1" applyFont="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7" fillId="6" borderId="11"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left" vertical="top" wrapText="1"/>
      <protection hidden="1"/>
    </xf>
    <xf numFmtId="0" fontId="10" fillId="0" borderId="0" xfId="0" applyFont="1" applyAlignment="1" applyProtection="1">
      <alignment wrapText="1"/>
      <protection hidden="1"/>
    </xf>
    <xf numFmtId="9" fontId="8" fillId="0" borderId="1" xfId="0" applyNumberFormat="1"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locked="0"/>
    </xf>
    <xf numFmtId="0" fontId="8" fillId="0" borderId="0" xfId="0" applyFont="1" applyAlignment="1" applyProtection="1">
      <alignment horizontal="justify" vertical="center" wrapText="1"/>
      <protection hidden="1"/>
    </xf>
    <xf numFmtId="0" fontId="10" fillId="0" borderId="1" xfId="0" applyFont="1" applyBorder="1" applyAlignment="1" applyProtection="1">
      <alignment horizontal="left" vertical="center" wrapText="1"/>
      <protection hidden="1"/>
    </xf>
    <xf numFmtId="9" fontId="10" fillId="0" borderId="14" xfId="4" applyFont="1" applyBorder="1" applyAlignment="1" applyProtection="1">
      <alignment horizontal="center" vertical="center" wrapText="1"/>
      <protection hidden="1"/>
    </xf>
    <xf numFmtId="9" fontId="10" fillId="0" borderId="3" xfId="4" applyFont="1" applyBorder="1" applyAlignment="1" applyProtection="1">
      <alignment horizontal="center" vertical="center" wrapText="1"/>
      <protection hidden="1"/>
    </xf>
    <xf numFmtId="9" fontId="10" fillId="0" borderId="1"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9" fontId="8" fillId="0" borderId="1" xfId="0" applyNumberFormat="1" applyFont="1" applyBorder="1" applyAlignment="1" applyProtection="1">
      <alignment horizontal="center" vertical="center" wrapText="1"/>
      <protection locked="0" hidden="1"/>
    </xf>
    <xf numFmtId="9" fontId="8" fillId="0" borderId="1" xfId="0" applyNumberFormat="1" applyFont="1" applyBorder="1" applyAlignment="1" applyProtection="1">
      <alignment horizontal="justify" vertical="center" wrapText="1"/>
      <protection locked="0" hidden="1"/>
    </xf>
    <xf numFmtId="0" fontId="7" fillId="8" borderId="2" xfId="0" applyFont="1" applyFill="1" applyBorder="1" applyAlignment="1" applyProtection="1">
      <alignment horizontal="justify" vertical="center" wrapText="1"/>
      <protection hidden="1"/>
    </xf>
    <xf numFmtId="0" fontId="8" fillId="0" borderId="19" xfId="0" applyFont="1" applyBorder="1" applyAlignment="1" applyProtection="1">
      <alignment wrapText="1"/>
      <protection hidden="1"/>
    </xf>
    <xf numFmtId="9" fontId="8" fillId="0" borderId="20" xfId="0" applyNumberFormat="1" applyFont="1" applyBorder="1" applyAlignment="1" applyProtection="1">
      <alignment horizontal="center" vertical="center" wrapText="1"/>
      <protection hidden="1"/>
    </xf>
    <xf numFmtId="9" fontId="8" fillId="0" borderId="7" xfId="0" applyNumberFormat="1" applyFont="1" applyBorder="1" applyAlignment="1" applyProtection="1">
      <alignment horizontal="center" vertical="center" wrapText="1"/>
      <protection locked="0" hidden="1"/>
    </xf>
    <xf numFmtId="9" fontId="8" fillId="0" borderId="7" xfId="0" applyNumberFormat="1" applyFont="1" applyBorder="1" applyAlignment="1" applyProtection="1">
      <alignment horizontal="justify" vertical="center" wrapText="1"/>
      <protection locked="0" hidden="1"/>
    </xf>
    <xf numFmtId="0" fontId="7" fillId="9" borderId="4" xfId="0" applyFont="1" applyFill="1" applyBorder="1" applyAlignment="1" applyProtection="1">
      <alignment horizontal="center" vertical="center" wrapText="1"/>
      <protection hidden="1"/>
    </xf>
    <xf numFmtId="0" fontId="7" fillId="9" borderId="5" xfId="0" applyFont="1" applyFill="1" applyBorder="1" applyAlignment="1" applyProtection="1">
      <alignment horizontal="center" vertical="center" wrapText="1"/>
      <protection hidden="1"/>
    </xf>
    <xf numFmtId="10" fontId="8" fillId="0" borderId="1" xfId="4" applyNumberFormat="1" applyFont="1" applyBorder="1" applyAlignment="1" applyProtection="1">
      <alignment horizontal="center" vertical="center" wrapText="1"/>
      <protection hidden="1"/>
    </xf>
    <xf numFmtId="9" fontId="12" fillId="2" borderId="3" xfId="0" applyNumberFormat="1" applyFont="1" applyFill="1" applyBorder="1" applyAlignment="1" applyProtection="1">
      <alignment wrapText="1"/>
      <protection hidden="1"/>
    </xf>
    <xf numFmtId="9" fontId="12" fillId="2" borderId="1" xfId="0" applyNumberFormat="1" applyFont="1" applyFill="1" applyBorder="1" applyAlignment="1" applyProtection="1">
      <alignment wrapText="1"/>
      <protection hidden="1"/>
    </xf>
    <xf numFmtId="9" fontId="7" fillId="2" borderId="1" xfId="0" applyNumberFormat="1" applyFont="1" applyFill="1" applyBorder="1" applyAlignment="1" applyProtection="1">
      <alignment horizontal="center" wrapText="1"/>
      <protection hidden="1"/>
    </xf>
    <xf numFmtId="0" fontId="8" fillId="2" borderId="1" xfId="0" applyFont="1" applyFill="1" applyBorder="1" applyAlignment="1" applyProtection="1">
      <alignment wrapText="1"/>
      <protection hidden="1"/>
    </xf>
    <xf numFmtId="0" fontId="8" fillId="2" borderId="2" xfId="0" applyFont="1" applyFill="1" applyBorder="1" applyAlignment="1" applyProtection="1">
      <alignment horizontal="justify" vertical="center" wrapText="1"/>
      <protection hidden="1"/>
    </xf>
    <xf numFmtId="0" fontId="8" fillId="2" borderId="9" xfId="0" applyFont="1" applyFill="1" applyBorder="1" applyAlignment="1" applyProtection="1">
      <alignment wrapText="1"/>
      <protection hidden="1"/>
    </xf>
    <xf numFmtId="9" fontId="8" fillId="3" borderId="4" xfId="4" applyFont="1" applyFill="1" applyBorder="1" applyAlignment="1" applyProtection="1">
      <alignment wrapText="1"/>
      <protection hidden="1"/>
    </xf>
    <xf numFmtId="9" fontId="8" fillId="3" borderId="5" xfId="4" applyFont="1" applyFill="1" applyBorder="1" applyAlignment="1" applyProtection="1">
      <alignment wrapText="1"/>
      <protection hidden="1"/>
    </xf>
    <xf numFmtId="9" fontId="7" fillId="3" borderId="5" xfId="0" applyNumberFormat="1" applyFont="1" applyFill="1" applyBorder="1" applyAlignment="1" applyProtection="1">
      <alignment horizontal="center" wrapText="1"/>
      <protection hidden="1"/>
    </xf>
    <xf numFmtId="0" fontId="8" fillId="3" borderId="5" xfId="0" applyFont="1" applyFill="1" applyBorder="1" applyAlignment="1" applyProtection="1">
      <alignment wrapText="1"/>
      <protection hidden="1"/>
    </xf>
    <xf numFmtId="0" fontId="8" fillId="3" borderId="6" xfId="0" applyFont="1" applyFill="1" applyBorder="1" applyAlignment="1" applyProtection="1">
      <alignment horizontal="justify" vertical="center" wrapText="1"/>
      <protection hidden="1"/>
    </xf>
    <xf numFmtId="0" fontId="8" fillId="3" borderId="17" xfId="0" applyFont="1" applyFill="1" applyBorder="1" applyAlignment="1" applyProtection="1">
      <alignment wrapText="1"/>
      <protection hidden="1"/>
    </xf>
    <xf numFmtId="0" fontId="8" fillId="0" borderId="1" xfId="0" applyFont="1" applyBorder="1" applyAlignment="1" applyProtection="1">
      <alignment horizontal="justify" vertical="top" wrapText="1"/>
      <protection hidden="1"/>
    </xf>
    <xf numFmtId="0" fontId="10" fillId="0" borderId="1" xfId="0" applyFont="1" applyBorder="1" applyAlignment="1" applyProtection="1">
      <alignment horizontal="justify" vertical="top" wrapText="1"/>
      <protection hidden="1"/>
    </xf>
    <xf numFmtId="0" fontId="8" fillId="0" borderId="0" xfId="0" applyFont="1" applyAlignment="1" applyProtection="1">
      <alignment horizontal="justify" vertical="top" wrapText="1"/>
      <protection hidden="1"/>
    </xf>
    <xf numFmtId="0" fontId="7" fillId="5" borderId="1" xfId="0" applyFont="1" applyFill="1" applyBorder="1" applyAlignment="1" applyProtection="1">
      <alignment horizontal="justify" vertical="top" wrapText="1"/>
      <protection hidden="1"/>
    </xf>
    <xf numFmtId="0" fontId="8" fillId="0" borderId="1" xfId="0" applyFont="1" applyBorder="1" applyAlignment="1">
      <alignment horizontal="justify" vertical="top" wrapText="1"/>
    </xf>
    <xf numFmtId="9" fontId="8" fillId="0" borderId="1" xfId="0" applyNumberFormat="1" applyFont="1" applyBorder="1" applyAlignment="1" applyProtection="1">
      <alignment horizontal="justify" vertical="top" wrapText="1"/>
      <protection locked="0" hidden="1"/>
    </xf>
    <xf numFmtId="0" fontId="8" fillId="2" borderId="1" xfId="0" applyFont="1" applyFill="1" applyBorder="1" applyAlignment="1" applyProtection="1">
      <alignment horizontal="justify" vertical="top" wrapText="1"/>
      <protection hidden="1"/>
    </xf>
    <xf numFmtId="0" fontId="8" fillId="3" borderId="5" xfId="0" applyFont="1" applyFill="1" applyBorder="1" applyAlignment="1" applyProtection="1">
      <alignment horizontal="justify" vertical="top" wrapText="1"/>
      <protection hidden="1"/>
    </xf>
    <xf numFmtId="0" fontId="7" fillId="9" borderId="17" xfId="0" applyFont="1" applyFill="1" applyBorder="1" applyAlignment="1" applyProtection="1">
      <alignment horizontal="center" vertical="center" wrapText="1"/>
      <protection hidden="1"/>
    </xf>
    <xf numFmtId="9" fontId="8" fillId="0" borderId="8" xfId="0" applyNumberFormat="1" applyFont="1" applyBorder="1" applyAlignment="1" applyProtection="1">
      <alignment horizontal="center" vertical="center" wrapText="1"/>
      <protection locked="0" hidden="1"/>
    </xf>
    <xf numFmtId="9" fontId="8" fillId="0" borderId="9" xfId="0" applyNumberFormat="1" applyFont="1" applyBorder="1" applyAlignment="1" applyProtection="1">
      <alignment horizontal="center" vertical="center" wrapText="1"/>
      <protection locked="0" hidden="1"/>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justify"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locked="0"/>
    </xf>
    <xf numFmtId="0" fontId="13" fillId="0" borderId="1" xfId="1" applyFont="1" applyBorder="1" applyAlignment="1" applyProtection="1">
      <alignment horizontal="justify" vertical="top" wrapText="1"/>
      <protection hidden="1"/>
    </xf>
    <xf numFmtId="0" fontId="14" fillId="0" borderId="1" xfId="0" applyFont="1" applyBorder="1" applyAlignment="1">
      <alignment horizontal="justify" vertical="top" wrapText="1"/>
    </xf>
    <xf numFmtId="41" fontId="8" fillId="0" borderId="1" xfId="3" applyFont="1" applyBorder="1" applyAlignment="1" applyProtection="1">
      <alignment horizontal="center" vertical="center" wrapText="1"/>
      <protection hidden="1"/>
    </xf>
    <xf numFmtId="9" fontId="10" fillId="0" borderId="1" xfId="0" applyNumberFormat="1" applyFont="1" applyBorder="1" applyAlignment="1" applyProtection="1">
      <alignment horizontal="right" vertical="top" wrapText="1"/>
      <protection hidden="1"/>
    </xf>
    <xf numFmtId="0" fontId="7" fillId="5" borderId="30" xfId="0" applyFont="1" applyFill="1" applyBorder="1" applyAlignment="1" applyProtection="1">
      <alignment horizontal="center" vertical="center" wrapText="1"/>
      <protection hidden="1"/>
    </xf>
    <xf numFmtId="0" fontId="10" fillId="0" borderId="7" xfId="0" applyFont="1" applyBorder="1" applyAlignment="1" applyProtection="1">
      <alignment horizontal="justify" vertical="top" wrapText="1"/>
      <protection hidden="1"/>
    </xf>
    <xf numFmtId="9" fontId="10" fillId="0" borderId="7" xfId="0" applyNumberFormat="1" applyFont="1" applyBorder="1" applyAlignment="1" applyProtection="1">
      <alignment horizontal="right" vertical="top" wrapText="1"/>
      <protection hidden="1"/>
    </xf>
    <xf numFmtId="9" fontId="8" fillId="0" borderId="13" xfId="0" applyNumberFormat="1" applyFont="1" applyBorder="1" applyAlignment="1" applyProtection="1">
      <alignment horizontal="justify" vertical="top" wrapText="1"/>
      <protection locked="0" hidden="1"/>
    </xf>
    <xf numFmtId="0" fontId="8" fillId="2" borderId="5" xfId="0" applyFont="1" applyFill="1" applyBorder="1" applyAlignment="1" applyProtection="1">
      <alignment horizontal="justify" vertical="top" wrapText="1"/>
      <protection hidden="1"/>
    </xf>
    <xf numFmtId="9" fontId="7" fillId="2" borderId="5" xfId="4" applyFont="1" applyFill="1" applyBorder="1" applyAlignment="1" applyProtection="1">
      <alignment wrapText="1"/>
      <protection hidden="1"/>
    </xf>
    <xf numFmtId="9" fontId="7" fillId="2" borderId="5" xfId="0" applyNumberFormat="1" applyFont="1" applyFill="1" applyBorder="1" applyAlignment="1" applyProtection="1">
      <alignment horizontal="center" wrapText="1"/>
      <protection hidden="1"/>
    </xf>
    <xf numFmtId="0" fontId="8" fillId="2" borderId="5" xfId="0" applyFont="1" applyFill="1" applyBorder="1" applyAlignment="1" applyProtection="1">
      <alignment wrapText="1"/>
      <protection hidden="1"/>
    </xf>
    <xf numFmtId="0" fontId="8" fillId="2" borderId="17" xfId="0" applyFont="1" applyFill="1" applyBorder="1" applyAlignment="1" applyProtection="1">
      <alignment wrapText="1"/>
      <protection hidden="1"/>
    </xf>
    <xf numFmtId="10" fontId="10" fillId="0" borderId="1" xfId="0" applyNumberFormat="1" applyFont="1" applyBorder="1" applyAlignment="1" applyProtection="1">
      <alignment horizontal="center" vertical="center" wrapText="1"/>
      <protection hidden="1"/>
    </xf>
    <xf numFmtId="164" fontId="10" fillId="0" borderId="13" xfId="0" applyNumberFormat="1" applyFont="1" applyBorder="1" applyAlignment="1" applyProtection="1">
      <alignment horizontal="center" vertical="center" wrapText="1"/>
      <protection hidden="1"/>
    </xf>
    <xf numFmtId="10" fontId="10" fillId="0" borderId="13" xfId="0" applyNumberFormat="1" applyFont="1" applyBorder="1" applyAlignment="1" applyProtection="1">
      <alignment horizontal="center" vertical="center" wrapText="1"/>
      <protection hidden="1"/>
    </xf>
    <xf numFmtId="10" fontId="8" fillId="0" borderId="1" xfId="0" applyNumberFormat="1" applyFont="1" applyBorder="1" applyAlignment="1" applyProtection="1">
      <alignment horizontal="center" vertical="center" wrapText="1"/>
      <protection hidden="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top" wrapText="1"/>
    </xf>
    <xf numFmtId="0" fontId="14" fillId="0" borderId="1" xfId="0" applyFont="1" applyBorder="1" applyAlignment="1">
      <alignment horizontal="center" vertical="center" wrapText="1"/>
    </xf>
    <xf numFmtId="0" fontId="11" fillId="4" borderId="0" xfId="0" applyFont="1" applyFill="1" applyAlignment="1" applyProtection="1">
      <alignment horizontal="center" vertical="center" wrapText="1"/>
      <protection hidden="1"/>
    </xf>
    <xf numFmtId="0" fontId="9" fillId="4" borderId="0" xfId="0" applyFont="1" applyFill="1" applyAlignment="1" applyProtection="1">
      <alignment wrapText="1"/>
      <protection hidden="1"/>
    </xf>
    <xf numFmtId="0" fontId="8" fillId="4" borderId="0" xfId="0" applyFont="1" applyFill="1" applyAlignment="1" applyProtection="1">
      <alignment wrapText="1"/>
      <protection hidden="1"/>
    </xf>
    <xf numFmtId="0" fontId="8" fillId="4" borderId="0" xfId="0" applyFont="1" applyFill="1" applyAlignment="1" applyProtection="1">
      <alignment horizontal="justify" vertical="top" wrapText="1"/>
      <protection hidden="1"/>
    </xf>
    <xf numFmtId="0" fontId="8" fillId="4" borderId="0" xfId="0" applyFont="1" applyFill="1" applyAlignment="1" applyProtection="1">
      <alignment horizontal="justify" vertical="center" wrapText="1"/>
      <protection hidden="1"/>
    </xf>
    <xf numFmtId="0" fontId="7" fillId="6" borderId="1" xfId="0" applyFont="1" applyFill="1" applyBorder="1" applyAlignment="1" applyProtection="1">
      <alignment horizontal="justify" vertical="center" wrapText="1"/>
      <protection hidden="1"/>
    </xf>
    <xf numFmtId="0" fontId="7" fillId="6" borderId="11" xfId="0" applyFont="1" applyFill="1" applyBorder="1" applyAlignment="1" applyProtection="1">
      <alignment horizontal="justify" vertical="center" wrapText="1"/>
      <protection hidden="1"/>
    </xf>
    <xf numFmtId="0" fontId="8" fillId="0" borderId="1" xfId="0" applyFont="1" applyBorder="1" applyAlignment="1">
      <alignment horizontal="justify" vertical="center" wrapText="1"/>
    </xf>
    <xf numFmtId="0" fontId="8" fillId="0" borderId="1" xfId="0" applyFont="1" applyBorder="1" applyAlignment="1" applyProtection="1">
      <alignment horizontal="justify" vertical="center" wrapText="1"/>
      <protection hidden="1"/>
    </xf>
    <xf numFmtId="0" fontId="8" fillId="2" borderId="5" xfId="0" applyFont="1" applyFill="1" applyBorder="1" applyAlignment="1" applyProtection="1">
      <alignment horizontal="justify" vertical="center" wrapText="1"/>
      <protection hidden="1"/>
    </xf>
    <xf numFmtId="0" fontId="10" fillId="0" borderId="1" xfId="0" applyFont="1" applyBorder="1" applyAlignment="1" applyProtection="1">
      <alignment horizontal="justify" vertical="center" wrapText="1"/>
      <protection hidden="1"/>
    </xf>
    <xf numFmtId="0" fontId="8" fillId="2" borderId="1" xfId="0" applyFont="1" applyFill="1" applyBorder="1" applyAlignment="1" applyProtection="1">
      <alignment horizontal="justify" vertical="center" wrapText="1"/>
      <protection hidden="1"/>
    </xf>
    <xf numFmtId="0" fontId="8" fillId="3" borderId="5" xfId="0" applyFont="1" applyFill="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4" borderId="0" xfId="0" applyFont="1" applyFill="1" applyAlignment="1" applyProtection="1">
      <alignment horizontal="justify" wrapText="1"/>
      <protection hidden="1"/>
    </xf>
    <xf numFmtId="0" fontId="8" fillId="0" borderId="0" xfId="0" applyFont="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9" fontId="8" fillId="0" borderId="14" xfId="0" applyNumberFormat="1" applyFont="1" applyBorder="1" applyAlignment="1" applyProtection="1">
      <alignment horizontal="center" vertical="center" wrapText="1"/>
      <protection hidden="1"/>
    </xf>
    <xf numFmtId="9" fontId="8" fillId="0" borderId="13" xfId="0" applyNumberFormat="1" applyFont="1" applyBorder="1" applyAlignment="1" applyProtection="1">
      <alignment horizontal="center" vertical="center" wrapText="1"/>
      <protection locked="0" hidden="1"/>
    </xf>
    <xf numFmtId="9" fontId="8" fillId="0" borderId="3" xfId="3" applyNumberFormat="1" applyFont="1" applyBorder="1" applyAlignment="1" applyProtection="1">
      <alignment horizontal="center" vertical="center" wrapText="1"/>
      <protection hidden="1"/>
    </xf>
    <xf numFmtId="9" fontId="7" fillId="2" borderId="4" xfId="4" applyFont="1" applyFill="1" applyBorder="1" applyAlignment="1" applyProtection="1">
      <alignment horizontal="center" vertical="center" wrapText="1"/>
      <protection hidden="1"/>
    </xf>
    <xf numFmtId="9" fontId="7" fillId="2" borderId="5" xfId="4" applyFont="1" applyFill="1" applyBorder="1" applyAlignment="1" applyProtection="1">
      <alignment horizontal="center" vertical="center" wrapText="1"/>
      <protection hidden="1"/>
    </xf>
    <xf numFmtId="10" fontId="7" fillId="2" borderId="5" xfId="0" applyNumberFormat="1" applyFont="1" applyFill="1" applyBorder="1" applyAlignment="1" applyProtection="1">
      <alignment horizontal="center" vertical="center" wrapText="1"/>
      <protection hidden="1"/>
    </xf>
    <xf numFmtId="9" fontId="10" fillId="0" borderId="20" xfId="4" applyFont="1" applyBorder="1" applyAlignment="1" applyProtection="1">
      <alignment horizontal="center" vertical="center" wrapText="1"/>
      <protection hidden="1"/>
    </xf>
    <xf numFmtId="10" fontId="10" fillId="0" borderId="7" xfId="0" applyNumberFormat="1" applyFont="1" applyBorder="1" applyAlignment="1" applyProtection="1">
      <alignment horizontal="center" vertical="center" wrapText="1"/>
      <protection hidden="1"/>
    </xf>
    <xf numFmtId="9" fontId="12" fillId="2" borderId="3" xfId="0" applyNumberFormat="1" applyFont="1" applyFill="1" applyBorder="1" applyAlignment="1" applyProtection="1">
      <alignment horizontal="center" vertical="center" wrapText="1"/>
      <protection hidden="1"/>
    </xf>
    <xf numFmtId="9" fontId="12" fillId="2" borderId="1" xfId="0" applyNumberFormat="1" applyFont="1" applyFill="1" applyBorder="1" applyAlignment="1" applyProtection="1">
      <alignment horizontal="center" vertical="center" wrapText="1"/>
      <protection hidden="1"/>
    </xf>
    <xf numFmtId="10" fontId="7" fillId="2" borderId="1" xfId="0" applyNumberFormat="1" applyFont="1" applyFill="1" applyBorder="1" applyAlignment="1" applyProtection="1">
      <alignment horizontal="center" vertical="center" wrapText="1"/>
      <protection hidden="1"/>
    </xf>
    <xf numFmtId="9" fontId="8" fillId="3" borderId="4" xfId="4" applyFont="1" applyFill="1" applyBorder="1" applyAlignment="1" applyProtection="1">
      <alignment horizontal="center" vertical="center" wrapText="1"/>
      <protection hidden="1"/>
    </xf>
    <xf numFmtId="9" fontId="8" fillId="3" borderId="5" xfId="4" applyFont="1" applyFill="1" applyBorder="1" applyAlignment="1" applyProtection="1">
      <alignment horizontal="center" vertical="center" wrapText="1"/>
      <protection hidden="1"/>
    </xf>
    <xf numFmtId="10" fontId="7" fillId="3" borderId="5" xfId="0" applyNumberFormat="1" applyFont="1" applyFill="1" applyBorder="1" applyAlignment="1" applyProtection="1">
      <alignment horizontal="center" vertical="center" wrapText="1"/>
      <protection hidden="1"/>
    </xf>
    <xf numFmtId="9" fontId="9" fillId="0" borderId="1" xfId="4" applyFont="1" applyFill="1" applyBorder="1" applyAlignment="1">
      <alignment horizontal="center" vertical="center" wrapText="1"/>
    </xf>
    <xf numFmtId="41" fontId="9" fillId="0" borderId="1" xfId="3" applyFont="1" applyFill="1" applyBorder="1" applyAlignment="1">
      <alignment horizontal="center" vertical="center" wrapText="1"/>
    </xf>
    <xf numFmtId="41" fontId="8" fillId="0" borderId="1" xfId="3" applyFont="1" applyBorder="1" applyAlignment="1">
      <alignment horizontal="justify" vertical="center" wrapText="1"/>
    </xf>
    <xf numFmtId="10" fontId="7" fillId="2" borderId="5" xfId="0" applyNumberFormat="1" applyFont="1" applyFill="1" applyBorder="1" applyAlignment="1" applyProtection="1">
      <alignment horizontal="center" wrapText="1"/>
      <protection hidden="1"/>
    </xf>
    <xf numFmtId="10" fontId="10" fillId="0" borderId="1" xfId="4" applyNumberFormat="1" applyFont="1" applyBorder="1" applyAlignment="1" applyProtection="1">
      <alignment horizontal="center" vertical="top" wrapText="1"/>
      <protection hidden="1"/>
    </xf>
    <xf numFmtId="10" fontId="7" fillId="2" borderId="1" xfId="4" applyNumberFormat="1" applyFont="1" applyFill="1" applyBorder="1" applyAlignment="1" applyProtection="1">
      <alignment horizontal="center" wrapText="1"/>
      <protection hidden="1"/>
    </xf>
    <xf numFmtId="10" fontId="7" fillId="3" borderId="5" xfId="0" applyNumberFormat="1" applyFont="1" applyFill="1" applyBorder="1" applyAlignment="1" applyProtection="1">
      <alignment horizontal="center" wrapText="1"/>
      <protection hidden="1"/>
    </xf>
    <xf numFmtId="10" fontId="9" fillId="0" borderId="1" xfId="0" applyNumberFormat="1" applyFont="1" applyBorder="1" applyAlignment="1">
      <alignment horizontal="center" vertical="center" wrapText="1"/>
    </xf>
    <xf numFmtId="10" fontId="9" fillId="0" borderId="1" xfId="3" applyNumberFormat="1" applyFont="1" applyFill="1" applyBorder="1" applyAlignment="1">
      <alignment horizontal="center" vertical="center" wrapText="1"/>
    </xf>
    <xf numFmtId="0" fontId="8" fillId="0" borderId="1" xfId="0" applyFont="1" applyBorder="1" applyAlignment="1">
      <alignment horizontal="left" vertical="center" wrapText="1"/>
    </xf>
    <xf numFmtId="9" fontId="8" fillId="10" borderId="3" xfId="4" applyFont="1" applyFill="1" applyBorder="1" applyAlignment="1">
      <alignment horizontal="center" vertical="center" wrapText="1"/>
    </xf>
    <xf numFmtId="9" fontId="8" fillId="10" borderId="1" xfId="0" applyNumberFormat="1" applyFont="1" applyFill="1" applyBorder="1" applyAlignment="1">
      <alignment horizontal="center" vertical="center" wrapText="1"/>
    </xf>
    <xf numFmtId="9" fontId="14" fillId="0" borderId="3" xfId="0" applyNumberFormat="1" applyFont="1" applyBorder="1" applyAlignment="1" applyProtection="1">
      <alignment horizontal="center" vertical="center" wrapText="1"/>
      <protection hidden="1"/>
    </xf>
    <xf numFmtId="9" fontId="14" fillId="0" borderId="1" xfId="4" applyFont="1" applyFill="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4" fillId="0" borderId="2" xfId="0" applyFont="1" applyBorder="1" applyAlignment="1" applyProtection="1">
      <alignment horizontal="justify" vertical="center" wrapText="1"/>
      <protection locked="0"/>
    </xf>
    <xf numFmtId="0" fontId="14" fillId="0" borderId="29" xfId="0" applyFont="1" applyBorder="1" applyAlignment="1">
      <alignment horizontal="justify" vertical="center" wrapText="1"/>
    </xf>
    <xf numFmtId="9" fontId="8" fillId="0" borderId="2" xfId="0" applyNumberFormat="1" applyFont="1" applyBorder="1" applyAlignment="1" applyProtection="1">
      <alignment horizontal="justify" vertical="center" wrapText="1"/>
      <protection locked="0" hidden="1"/>
    </xf>
    <xf numFmtId="10" fontId="14" fillId="0" borderId="1" xfId="4" applyNumberFormat="1" applyFont="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7" fillId="2" borderId="16" xfId="0" applyFont="1" applyFill="1" applyBorder="1" applyAlignment="1" applyProtection="1">
      <alignment horizontal="center" vertical="center" wrapText="1"/>
      <protection hidden="1"/>
    </xf>
    <xf numFmtId="0" fontId="9" fillId="0" borderId="9" xfId="0" applyFont="1" applyBorder="1" applyAlignment="1" applyProtection="1">
      <alignment horizontal="justify"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9" borderId="3"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9"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8" fillId="10" borderId="1"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8" fillId="0" borderId="0" xfId="0" applyFont="1" applyAlignment="1" applyProtection="1">
      <alignment horizontal="center" wrapText="1"/>
      <protection hidden="1"/>
    </xf>
    <xf numFmtId="0" fontId="8" fillId="4" borderId="0" xfId="0" applyFont="1" applyFill="1" applyAlignment="1" applyProtection="1">
      <alignment horizontal="center" wrapText="1"/>
      <protection hidden="1"/>
    </xf>
    <xf numFmtId="9" fontId="7" fillId="2" borderId="5" xfId="4" applyFont="1" applyFill="1" applyBorder="1" applyAlignment="1" applyProtection="1">
      <alignment horizontal="center" wrapText="1"/>
      <protection hidden="1"/>
    </xf>
    <xf numFmtId="9" fontId="12" fillId="2" borderId="1" xfId="0" applyNumberFormat="1" applyFont="1" applyFill="1" applyBorder="1" applyAlignment="1" applyProtection="1">
      <alignment horizontal="center" wrapText="1"/>
      <protection hidden="1"/>
    </xf>
    <xf numFmtId="9" fontId="8" fillId="3" borderId="5" xfId="4" applyFont="1" applyFill="1" applyBorder="1" applyAlignment="1" applyProtection="1">
      <alignment horizontal="center" wrapText="1"/>
      <protection hidden="1"/>
    </xf>
    <xf numFmtId="0" fontId="8" fillId="0" borderId="0" xfId="0" applyFont="1" applyAlignment="1" applyProtection="1">
      <alignment horizontal="left" wrapText="1"/>
      <protection hidden="1"/>
    </xf>
    <xf numFmtId="0" fontId="8" fillId="4" borderId="0" xfId="0" applyFont="1" applyFill="1" applyAlignment="1" applyProtection="1">
      <alignment horizontal="left" wrapText="1"/>
      <protection hidden="1"/>
    </xf>
    <xf numFmtId="164" fontId="10" fillId="0" borderId="7" xfId="4" applyNumberFormat="1" applyFont="1" applyBorder="1" applyAlignment="1" applyProtection="1">
      <alignment horizontal="center" vertical="top" wrapText="1"/>
      <protection hidden="1"/>
    </xf>
    <xf numFmtId="9" fontId="8" fillId="0" borderId="1" xfId="4" applyNumberFormat="1" applyFont="1" applyBorder="1" applyAlignment="1" applyProtection="1">
      <alignment horizontal="center" vertical="center" wrapText="1"/>
      <protection hidden="1"/>
    </xf>
    <xf numFmtId="0" fontId="9" fillId="0" borderId="31" xfId="0" applyFont="1" applyBorder="1" applyAlignment="1">
      <alignment horizontal="center" vertical="center" wrapText="1"/>
    </xf>
    <xf numFmtId="10" fontId="9" fillId="0" borderId="31" xfId="0" applyNumberFormat="1" applyFont="1" applyBorder="1" applyAlignment="1">
      <alignment horizontal="center" vertical="center" wrapText="1"/>
    </xf>
    <xf numFmtId="9" fontId="14" fillId="11" borderId="1" xfId="0" applyNumberFormat="1" applyFont="1" applyFill="1" applyBorder="1" applyAlignment="1">
      <alignment horizontal="center" vertical="center" wrapText="1"/>
    </xf>
    <xf numFmtId="9" fontId="14" fillId="11" borderId="3" xfId="0" applyNumberFormat="1" applyFont="1" applyFill="1" applyBorder="1" applyAlignment="1">
      <alignment horizontal="center" vertical="center" wrapText="1"/>
    </xf>
    <xf numFmtId="0" fontId="14" fillId="11" borderId="2" xfId="0" applyFont="1" applyFill="1" applyBorder="1" applyAlignment="1">
      <alignment vertical="center" wrapText="1"/>
    </xf>
    <xf numFmtId="0" fontId="14" fillId="11" borderId="3" xfId="0" applyFont="1" applyFill="1" applyBorder="1" applyAlignment="1">
      <alignment horizontal="center" vertical="center" wrapText="1"/>
    </xf>
    <xf numFmtId="0" fontId="14" fillId="10" borderId="1" xfId="0" applyFont="1" applyFill="1" applyBorder="1" applyAlignment="1">
      <alignment horizontal="justify" vertical="top" wrapText="1"/>
    </xf>
    <xf numFmtId="9" fontId="9"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3" fillId="11" borderId="2" xfId="2" applyFont="1" applyFill="1" applyBorder="1" applyAlignment="1">
      <alignment horizontal="left" vertical="center" wrapText="1"/>
    </xf>
    <xf numFmtId="0" fontId="13" fillId="0" borderId="1" xfId="2" applyFont="1" applyBorder="1" applyAlignment="1" applyProtection="1">
      <alignment horizontal="justify" vertical="top" wrapText="1"/>
      <protection hidden="1"/>
    </xf>
    <xf numFmtId="0" fontId="8" fillId="2" borderId="4" xfId="0" applyFont="1" applyFill="1" applyBorder="1" applyAlignment="1" applyProtection="1">
      <alignment wrapText="1"/>
      <protection hidden="1"/>
    </xf>
    <xf numFmtId="0" fontId="7" fillId="2" borderId="5" xfId="0" applyFont="1" applyFill="1" applyBorder="1" applyProtection="1">
      <protection hidden="1"/>
    </xf>
    <xf numFmtId="9" fontId="7" fillId="2" borderId="5" xfId="4" applyFont="1" applyFill="1" applyBorder="1" applyAlignment="1" applyProtection="1">
      <alignment horizontal="right" wrapText="1"/>
      <protection hidden="1"/>
    </xf>
    <xf numFmtId="9" fontId="7" fillId="2" borderId="6" xfId="4" applyFont="1" applyFill="1" applyBorder="1" applyAlignment="1" applyProtection="1">
      <alignment horizontal="right" wrapText="1"/>
      <protection hidden="1"/>
    </xf>
    <xf numFmtId="0" fontId="12" fillId="2" borderId="1" xfId="0" applyFont="1" applyFill="1" applyBorder="1" applyAlignment="1" applyProtection="1">
      <alignment wrapText="1"/>
      <protection hidden="1"/>
    </xf>
    <xf numFmtId="9" fontId="12" fillId="2" borderId="1" xfId="4" applyFont="1" applyFill="1" applyBorder="1" applyAlignment="1" applyProtection="1">
      <alignment horizontal="center" wrapText="1"/>
      <protection hidden="1"/>
    </xf>
    <xf numFmtId="9" fontId="12" fillId="2" borderId="1" xfId="0" applyNumberFormat="1" applyFont="1" applyFill="1" applyBorder="1" applyAlignment="1" applyProtection="1">
      <alignment horizontal="right" wrapText="1"/>
      <protection hidden="1"/>
    </xf>
    <xf numFmtId="0" fontId="8" fillId="3" borderId="1" xfId="0" applyFont="1" applyFill="1" applyBorder="1" applyAlignment="1" applyProtection="1">
      <alignment wrapText="1"/>
      <protection hidden="1"/>
    </xf>
    <xf numFmtId="0" fontId="7" fillId="3" borderId="1" xfId="0" applyFont="1" applyFill="1" applyBorder="1" applyAlignment="1" applyProtection="1">
      <alignment wrapText="1"/>
      <protection hidden="1"/>
    </xf>
    <xf numFmtId="9" fontId="7" fillId="3" borderId="1" xfId="4" applyFont="1" applyFill="1" applyBorder="1" applyAlignment="1" applyProtection="1">
      <alignment horizontal="center" wrapText="1"/>
      <protection hidden="1"/>
    </xf>
    <xf numFmtId="9" fontId="8" fillId="3" borderId="1" xfId="4" applyFont="1" applyFill="1" applyBorder="1" applyAlignment="1" applyProtection="1">
      <alignment horizontal="right" wrapText="1"/>
      <protection hidden="1"/>
    </xf>
    <xf numFmtId="0" fontId="8" fillId="3" borderId="9" xfId="0" applyFont="1" applyFill="1" applyBorder="1" applyAlignment="1" applyProtection="1">
      <alignment wrapText="1"/>
      <protection hidden="1"/>
    </xf>
    <xf numFmtId="10" fontId="7" fillId="2" borderId="1" xfId="0" applyNumberFormat="1" applyFont="1" applyFill="1" applyBorder="1" applyAlignment="1" applyProtection="1">
      <alignment horizontal="center" wrapText="1"/>
      <protection hidden="1"/>
    </xf>
    <xf numFmtId="0" fontId="7" fillId="6" borderId="9" xfId="0" applyFont="1" applyFill="1" applyBorder="1" applyAlignment="1" applyProtection="1">
      <alignment horizontal="justify" vertical="center" wrapText="1"/>
      <protection hidden="1"/>
    </xf>
    <xf numFmtId="0" fontId="7" fillId="6" borderId="12" xfId="0" applyFont="1" applyFill="1" applyBorder="1" applyAlignment="1" applyProtection="1">
      <alignment horizontal="center" vertical="center" wrapText="1"/>
      <protection hidden="1"/>
    </xf>
    <xf numFmtId="0" fontId="14" fillId="0" borderId="33"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9" xfId="0" applyFont="1" applyBorder="1" applyAlignment="1" applyProtection="1">
      <alignment horizontal="justify" vertical="center" wrapText="1"/>
      <protection hidden="1"/>
    </xf>
    <xf numFmtId="0" fontId="8" fillId="0" borderId="9" xfId="0" applyFont="1" applyBorder="1" applyAlignment="1">
      <alignment horizontal="justify" vertical="top" wrapText="1"/>
    </xf>
    <xf numFmtId="0" fontId="13" fillId="0" borderId="9" xfId="2" applyFont="1" applyFill="1" applyBorder="1" applyAlignment="1">
      <alignment horizontal="justify" vertical="center" wrapText="1"/>
    </xf>
    <xf numFmtId="0" fontId="8" fillId="2" borderId="17" xfId="0" applyFont="1" applyFill="1" applyBorder="1" applyAlignment="1" applyProtection="1">
      <alignment horizontal="justify" wrapText="1"/>
      <protection hidden="1"/>
    </xf>
    <xf numFmtId="0" fontId="10" fillId="0" borderId="9" xfId="0" applyFont="1" applyBorder="1" applyAlignment="1" applyProtection="1">
      <alignment horizontal="justify" vertical="top" wrapText="1"/>
      <protection hidden="1"/>
    </xf>
    <xf numFmtId="0" fontId="8" fillId="2" borderId="9" xfId="0" applyFont="1" applyFill="1" applyBorder="1" applyAlignment="1" applyProtection="1">
      <alignment horizontal="justify" wrapText="1"/>
      <protection hidden="1"/>
    </xf>
    <xf numFmtId="0" fontId="8" fillId="3" borderId="17" xfId="0" applyFont="1" applyFill="1" applyBorder="1" applyAlignment="1" applyProtection="1">
      <alignment horizontal="justify" wrapText="1"/>
      <protection hidden="1"/>
    </xf>
    <xf numFmtId="0" fontId="14" fillId="11" borderId="1" xfId="0" applyFont="1" applyFill="1" applyBorder="1" applyAlignment="1">
      <alignment horizontal="left" vertical="center" wrapText="1"/>
    </xf>
    <xf numFmtId="0" fontId="14" fillId="11"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11" borderId="1" xfId="0" applyFont="1" applyFill="1" applyBorder="1" applyAlignment="1">
      <alignment vertical="center" wrapText="1"/>
    </xf>
    <xf numFmtId="9" fontId="17" fillId="0" borderId="1" xfId="0" applyNumberFormat="1" applyFont="1" applyBorder="1" applyAlignment="1">
      <alignment horizontal="center" vertical="center"/>
    </xf>
    <xf numFmtId="1" fontId="14"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9" fontId="14" fillId="0" borderId="1" xfId="4" applyFont="1" applyBorder="1" applyAlignment="1">
      <alignment horizontal="center" vertical="center" wrapText="1"/>
    </xf>
    <xf numFmtId="1" fontId="14" fillId="0" borderId="1" xfId="4" applyNumberFormat="1" applyFont="1" applyBorder="1" applyAlignment="1">
      <alignment horizontal="center" vertical="center" wrapText="1"/>
    </xf>
    <xf numFmtId="9" fontId="9" fillId="11" borderId="1" xfId="0" applyNumberFormat="1" applyFont="1" applyFill="1" applyBorder="1" applyAlignment="1">
      <alignment horizontal="center" vertical="center" wrapText="1"/>
    </xf>
    <xf numFmtId="0" fontId="8" fillId="0" borderId="1" xfId="0" applyFont="1" applyBorder="1" applyAlignment="1" applyProtection="1">
      <alignment wrapText="1"/>
      <protection hidden="1"/>
    </xf>
    <xf numFmtId="0" fontId="14" fillId="0" borderId="2" xfId="0" applyFont="1" applyBorder="1" applyAlignment="1">
      <alignment horizontal="justify" vertical="center" wrapText="1"/>
    </xf>
    <xf numFmtId="0" fontId="8" fillId="0" borderId="2" xfId="0" applyFont="1" applyBorder="1" applyAlignment="1" applyProtection="1">
      <alignment horizontal="justify" vertical="center" wrapText="1"/>
      <protection hidden="1"/>
    </xf>
    <xf numFmtId="0" fontId="8" fillId="0" borderId="2" xfId="0" applyFont="1" applyBorder="1" applyAlignment="1" applyProtection="1">
      <alignment horizontal="left" vertical="top" wrapText="1"/>
      <protection locked="0"/>
    </xf>
    <xf numFmtId="0" fontId="14" fillId="0" borderId="2" xfId="0" applyFont="1" applyBorder="1" applyAlignment="1">
      <alignment horizontal="left" vertical="center" wrapText="1"/>
    </xf>
    <xf numFmtId="0" fontId="14" fillId="11" borderId="2" xfId="0" applyFont="1" applyFill="1" applyBorder="1" applyAlignment="1">
      <alignment horizontal="left" vertical="center" wrapText="1"/>
    </xf>
    <xf numFmtId="0" fontId="8" fillId="0" borderId="2" xfId="0" applyFont="1" applyBorder="1" applyAlignment="1">
      <alignment horizontal="left" vertical="center" wrapText="1"/>
    </xf>
    <xf numFmtId="0" fontId="14" fillId="0" borderId="2" xfId="0" applyFont="1" applyBorder="1" applyAlignment="1">
      <alignment vertical="center" wrapText="1"/>
    </xf>
    <xf numFmtId="0" fontId="10" fillId="0" borderId="2" xfId="0" applyFont="1" applyBorder="1" applyAlignment="1" applyProtection="1">
      <alignment horizontal="left" vertical="top" wrapText="1"/>
      <protection hidden="1"/>
    </xf>
    <xf numFmtId="0" fontId="8" fillId="0" borderId="3" xfId="0" applyFont="1" applyBorder="1" applyAlignment="1" applyProtection="1">
      <alignment wrapText="1"/>
      <protection hidden="1"/>
    </xf>
    <xf numFmtId="0" fontId="7" fillId="7" borderId="3"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left" vertical="center" wrapText="1"/>
      <protection hidden="1"/>
    </xf>
    <xf numFmtId="0" fontId="7" fillId="7"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left" vertical="center" wrapText="1"/>
      <protection hidden="1"/>
    </xf>
    <xf numFmtId="10" fontId="8" fillId="0" borderId="2" xfId="4" applyNumberFormat="1" applyFont="1" applyBorder="1" applyAlignment="1" applyProtection="1">
      <alignment horizontal="left" vertical="center" wrapText="1"/>
      <protection hidden="1"/>
    </xf>
    <xf numFmtId="0" fontId="13" fillId="0" borderId="2" xfId="1" applyFont="1" applyBorder="1" applyAlignment="1" applyProtection="1">
      <alignment horizontal="left" vertical="center" wrapText="1"/>
      <protection hidden="1"/>
    </xf>
    <xf numFmtId="0" fontId="14" fillId="11" borderId="2" xfId="2" applyFont="1" applyFill="1" applyBorder="1" applyAlignment="1">
      <alignment horizontal="left" vertical="center" wrapText="1"/>
    </xf>
    <xf numFmtId="0" fontId="8" fillId="10" borderId="3" xfId="0" applyFont="1" applyFill="1" applyBorder="1" applyAlignment="1">
      <alignment horizontal="center" vertical="center" wrapText="1"/>
    </xf>
    <xf numFmtId="0" fontId="8" fillId="2" borderId="2" xfId="0" applyFont="1" applyFill="1" applyBorder="1" applyAlignment="1" applyProtection="1">
      <alignment horizontal="left" wrapText="1"/>
      <protection hidden="1"/>
    </xf>
    <xf numFmtId="9" fontId="10" fillId="0" borderId="3" xfId="0" applyNumberFormat="1" applyFont="1" applyBorder="1" applyAlignment="1" applyProtection="1">
      <alignment horizontal="center" vertical="top" wrapText="1"/>
      <protection hidden="1"/>
    </xf>
    <xf numFmtId="9" fontId="12" fillId="2" borderId="3" xfId="0" applyNumberFormat="1" applyFont="1" applyFill="1" applyBorder="1" applyAlignment="1" applyProtection="1">
      <alignment horizontal="center" wrapText="1"/>
      <protection hidden="1"/>
    </xf>
    <xf numFmtId="9" fontId="8" fillId="3" borderId="4" xfId="4" applyFont="1" applyFill="1" applyBorder="1" applyAlignment="1" applyProtection="1">
      <alignment horizontal="center" wrapText="1"/>
      <protection hidden="1"/>
    </xf>
    <xf numFmtId="0" fontId="8" fillId="3" borderId="6" xfId="0" applyFont="1" applyFill="1" applyBorder="1" applyAlignment="1" applyProtection="1">
      <alignment horizontal="left" wrapText="1"/>
      <protection hidden="1"/>
    </xf>
    <xf numFmtId="0" fontId="7" fillId="2" borderId="9" xfId="0" applyFont="1" applyFill="1" applyBorder="1" applyAlignment="1" applyProtection="1">
      <alignment horizontal="center" vertical="center" wrapText="1"/>
      <protection hidden="1"/>
    </xf>
    <xf numFmtId="0" fontId="9" fillId="4" borderId="9" xfId="0" applyFont="1" applyFill="1" applyBorder="1" applyAlignment="1" applyProtection="1">
      <alignment horizontal="justify" vertical="center" wrapText="1"/>
      <protection hidden="1"/>
    </xf>
    <xf numFmtId="0" fontId="10" fillId="0" borderId="7"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center" vertical="center" wrapText="1"/>
      <protection locked="0"/>
    </xf>
    <xf numFmtId="9" fontId="10" fillId="0" borderId="20" xfId="0" applyNumberFormat="1" applyFont="1" applyBorder="1" applyAlignment="1" applyProtection="1">
      <alignment horizontal="center" vertical="top" wrapText="1"/>
      <protection hidden="1"/>
    </xf>
    <xf numFmtId="0" fontId="10" fillId="0" borderId="32" xfId="0" applyFont="1" applyBorder="1" applyAlignment="1" applyProtection="1">
      <alignment horizontal="left" vertical="top" wrapText="1"/>
      <protection hidden="1"/>
    </xf>
    <xf numFmtId="0" fontId="7" fillId="2" borderId="35" xfId="0" applyFont="1" applyFill="1" applyBorder="1" applyAlignment="1" applyProtection="1">
      <alignment horizontal="center" vertical="center" wrapText="1"/>
      <protection hidden="1"/>
    </xf>
    <xf numFmtId="0" fontId="14" fillId="0" borderId="0" xfId="0" applyFont="1" applyBorder="1" applyAlignment="1">
      <alignment horizontal="justify" vertical="center" wrapText="1"/>
    </xf>
    <xf numFmtId="9" fontId="7" fillId="2" borderId="4" xfId="4" applyFont="1" applyFill="1" applyBorder="1" applyAlignment="1" applyProtection="1">
      <alignment wrapText="1"/>
      <protection hidden="1"/>
    </xf>
    <xf numFmtId="9" fontId="7" fillId="2" borderId="4" xfId="4" applyFont="1" applyFill="1" applyBorder="1" applyAlignment="1" applyProtection="1">
      <alignment horizontal="center" wrapText="1"/>
      <protection hidden="1"/>
    </xf>
    <xf numFmtId="0" fontId="8" fillId="2" borderId="6" xfId="0" applyFont="1" applyFill="1" applyBorder="1" applyAlignment="1" applyProtection="1">
      <alignment horizontal="left" wrapText="1"/>
      <protection hidden="1"/>
    </xf>
    <xf numFmtId="9" fontId="7" fillId="2" borderId="4" xfId="4" applyFont="1" applyFill="1" applyBorder="1" applyAlignment="1" applyProtection="1">
      <alignment horizontal="right" wrapText="1"/>
      <protection hidden="1"/>
    </xf>
    <xf numFmtId="0" fontId="8" fillId="2" borderId="3" xfId="0" applyFont="1" applyFill="1" applyBorder="1" applyAlignment="1" applyProtection="1">
      <alignment wrapText="1"/>
      <protection hidden="1"/>
    </xf>
    <xf numFmtId="0" fontId="8" fillId="3" borderId="3" xfId="0" applyFont="1" applyFill="1" applyBorder="1" applyAlignment="1" applyProtection="1">
      <alignment wrapText="1"/>
      <protection hidden="1"/>
    </xf>
    <xf numFmtId="0" fontId="8" fillId="0" borderId="0" xfId="0" applyFont="1" applyBorder="1" applyAlignment="1" applyProtection="1">
      <alignment wrapText="1"/>
      <protection hidden="1"/>
    </xf>
    <xf numFmtId="0" fontId="8" fillId="0" borderId="0" xfId="0" applyFont="1" applyBorder="1" applyAlignment="1" applyProtection="1">
      <alignment horizontal="center" vertical="center" wrapText="1"/>
      <protection hidden="1"/>
    </xf>
    <xf numFmtId="0" fontId="8" fillId="0" borderId="0" xfId="0" applyFont="1" applyBorder="1" applyAlignment="1" applyProtection="1">
      <alignment horizontal="justify" vertical="top" wrapText="1"/>
      <protection hidden="1"/>
    </xf>
    <xf numFmtId="0" fontId="8" fillId="0" borderId="0" xfId="0" applyFont="1" applyBorder="1" applyAlignment="1" applyProtection="1">
      <alignment horizontal="justify" vertical="center" wrapText="1"/>
      <protection hidden="1"/>
    </xf>
    <xf numFmtId="0" fontId="8" fillId="0" borderId="0" xfId="0" applyFont="1" applyBorder="1" applyAlignment="1" applyProtection="1">
      <alignment horizontal="justify" wrapText="1"/>
      <protection hidden="1"/>
    </xf>
    <xf numFmtId="0" fontId="8" fillId="0" borderId="0" xfId="0" applyFont="1" applyBorder="1" applyAlignment="1" applyProtection="1">
      <alignment horizontal="center" wrapText="1"/>
      <protection hidden="1"/>
    </xf>
    <xf numFmtId="0" fontId="8" fillId="0" borderId="0" xfId="0" applyFont="1" applyBorder="1" applyAlignment="1" applyProtection="1">
      <alignment horizontal="left" wrapText="1"/>
      <protection hidden="1"/>
    </xf>
    <xf numFmtId="0" fontId="8" fillId="0" borderId="20" xfId="0" applyFont="1" applyBorder="1" applyAlignment="1" applyProtection="1">
      <alignment wrapText="1"/>
      <protection hidden="1"/>
    </xf>
    <xf numFmtId="0" fontId="8" fillId="0" borderId="7" xfId="0" applyFont="1" applyBorder="1" applyAlignment="1" applyProtection="1">
      <alignment wrapText="1"/>
      <protection hidden="1"/>
    </xf>
    <xf numFmtId="0" fontId="8" fillId="0" borderId="32" xfId="0" applyFont="1" applyBorder="1" applyAlignment="1" applyProtection="1">
      <alignment horizontal="justify" vertical="center" wrapText="1"/>
      <protection hidden="1"/>
    </xf>
    <xf numFmtId="0" fontId="10" fillId="0" borderId="10" xfId="0" applyFont="1" applyBorder="1" applyAlignment="1" applyProtection="1">
      <alignment horizontal="left" vertical="top" wrapText="1"/>
      <protection hidden="1"/>
    </xf>
    <xf numFmtId="0" fontId="9" fillId="0" borderId="0" xfId="0" applyFont="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0" fontId="7" fillId="8" borderId="13" xfId="0" applyFont="1" applyFill="1" applyBorder="1" applyAlignment="1" applyProtection="1">
      <alignment horizontal="center" vertical="center" wrapText="1"/>
      <protection hidden="1"/>
    </xf>
    <xf numFmtId="0" fontId="7" fillId="8" borderId="10"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3" xfId="0" applyFont="1" applyFill="1" applyBorder="1" applyAlignment="1" applyProtection="1">
      <alignment horizontal="center" vertical="center" wrapText="1"/>
      <protection hidden="1"/>
    </xf>
    <xf numFmtId="0" fontId="7" fillId="9" borderId="18"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9" borderId="3"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9"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top" wrapText="1"/>
      <protection hidden="1"/>
    </xf>
    <xf numFmtId="0" fontId="7" fillId="5" borderId="1" xfId="0" applyFont="1" applyFill="1" applyBorder="1" applyAlignment="1" applyProtection="1">
      <alignment horizontal="center" vertical="top" wrapText="1"/>
      <protection hidden="1"/>
    </xf>
    <xf numFmtId="0" fontId="7" fillId="6" borderId="1" xfId="0" applyFont="1" applyFill="1" applyBorder="1" applyAlignment="1" applyProtection="1">
      <alignment horizontal="center" vertical="center" wrapText="1"/>
      <protection hidden="1"/>
    </xf>
    <xf numFmtId="0" fontId="7" fillId="6" borderId="9"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7" borderId="14" xfId="0" applyFont="1" applyFill="1" applyBorder="1" applyAlignment="1" applyProtection="1">
      <alignment horizontal="center" vertical="center" wrapText="1"/>
      <protection hidden="1"/>
    </xf>
    <xf numFmtId="0" fontId="7" fillId="7" borderId="13" xfId="0" applyFont="1" applyFill="1" applyBorder="1" applyAlignment="1" applyProtection="1">
      <alignment horizontal="center" vertical="center" wrapText="1"/>
      <protection hidden="1"/>
    </xf>
    <xf numFmtId="0" fontId="7" fillId="7" borderId="10"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18" xfId="0" applyFont="1" applyFill="1" applyBorder="1" applyAlignment="1" applyProtection="1">
      <alignment horizontal="center" vertical="center" wrapText="1"/>
      <protection hidden="1"/>
    </xf>
    <xf numFmtId="0" fontId="7" fillId="5" borderId="14" xfId="0" applyFont="1" applyFill="1" applyBorder="1" applyAlignment="1" applyProtection="1">
      <alignment horizontal="center" vertical="top" wrapText="1"/>
      <protection hidden="1"/>
    </xf>
    <xf numFmtId="0" fontId="7" fillId="5" borderId="13" xfId="0" applyFont="1" applyFill="1" applyBorder="1" applyAlignment="1" applyProtection="1">
      <alignment horizontal="center" vertical="top" wrapText="1"/>
      <protection hidden="1"/>
    </xf>
    <xf numFmtId="0" fontId="9" fillId="0" borderId="9" xfId="0" applyFont="1" applyBorder="1" applyAlignment="1" applyProtection="1">
      <alignment horizontal="justify" vertical="center" wrapText="1"/>
      <protection hidden="1"/>
    </xf>
    <xf numFmtId="0" fontId="9" fillId="0" borderId="21" xfId="0" applyFont="1" applyBorder="1" applyAlignment="1" applyProtection="1">
      <alignment horizontal="justify" vertical="center" wrapText="1"/>
      <protection hidden="1"/>
    </xf>
    <xf numFmtId="0" fontId="9" fillId="0" borderId="29" xfId="0" applyFont="1" applyBorder="1" applyAlignment="1" applyProtection="1">
      <alignment horizontal="justify" vertical="center" wrapText="1"/>
      <protection hidden="1"/>
    </xf>
    <xf numFmtId="0" fontId="7" fillId="2" borderId="14" xfId="0" applyFont="1" applyFill="1" applyBorder="1" applyAlignment="1" applyProtection="1">
      <alignment horizontal="center" vertical="center" wrapText="1"/>
      <protection hidden="1"/>
    </xf>
    <xf numFmtId="0" fontId="7" fillId="2" borderId="18"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1" xfId="0" applyFont="1" applyBorder="1" applyAlignment="1" applyProtection="1">
      <alignment horizontal="left" vertical="top" wrapText="1"/>
      <protection hidden="1"/>
    </xf>
    <xf numFmtId="0" fontId="11" fillId="0" borderId="22"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0" fontId="11" fillId="0" borderId="25"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7" fillId="2" borderId="34" xfId="0" applyFont="1" applyFill="1" applyBorder="1" applyAlignment="1" applyProtection="1">
      <alignment horizontal="center" vertical="center" wrapText="1"/>
      <protection hidden="1"/>
    </xf>
    <xf numFmtId="0" fontId="7" fillId="2" borderId="27" xfId="0" applyFont="1" applyFill="1" applyBorder="1" applyAlignment="1" applyProtection="1">
      <alignment horizontal="center" vertical="center" wrapText="1"/>
      <protection hidden="1"/>
    </xf>
    <xf numFmtId="0" fontId="7" fillId="2" borderId="28" xfId="0" applyFont="1" applyFill="1" applyBorder="1" applyAlignment="1" applyProtection="1">
      <alignment horizontal="center" vertical="center" wrapText="1"/>
      <protection hidden="1"/>
    </xf>
    <xf numFmtId="0" fontId="7" fillId="2" borderId="36" xfId="0" applyFont="1" applyFill="1" applyBorder="1" applyAlignment="1" applyProtection="1">
      <alignment horizontal="center" vertical="center" wrapText="1"/>
      <protection hidden="1"/>
    </xf>
    <xf numFmtId="0" fontId="7" fillId="2" borderId="37" xfId="0" applyFont="1" applyFill="1" applyBorder="1" applyAlignment="1" applyProtection="1">
      <alignment horizontal="center" vertical="center" wrapText="1"/>
      <protection hidden="1"/>
    </xf>
    <xf numFmtId="0" fontId="7" fillId="2" borderId="38"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center" wrapText="1"/>
      <protection hidden="1"/>
    </xf>
    <xf numFmtId="0" fontId="11" fillId="2" borderId="21" xfId="0" applyFont="1" applyFill="1" applyBorder="1" applyAlignment="1" applyProtection="1">
      <alignment horizontal="center" wrapText="1"/>
      <protection hidden="1"/>
    </xf>
    <xf numFmtId="0" fontId="11" fillId="2" borderId="29" xfId="0" applyFont="1" applyFill="1" applyBorder="1" applyAlignment="1" applyProtection="1">
      <alignment horizontal="center" wrapText="1"/>
      <protection hidden="1"/>
    </xf>
    <xf numFmtId="0" fontId="9" fillId="0" borderId="9" xfId="0" applyFont="1" applyBorder="1" applyAlignment="1" applyProtection="1">
      <alignment horizontal="left" wrapText="1"/>
      <protection hidden="1"/>
    </xf>
    <xf numFmtId="0" fontId="9" fillId="0" borderId="21" xfId="0" applyFont="1" applyBorder="1" applyAlignment="1" applyProtection="1">
      <alignment horizontal="left" wrapText="1"/>
      <protection hidden="1"/>
    </xf>
    <xf numFmtId="0" fontId="9" fillId="0" borderId="29" xfId="0" applyFont="1" applyBorder="1" applyAlignment="1" applyProtection="1">
      <alignment horizontal="left" wrapText="1"/>
      <protection hidden="1"/>
    </xf>
    <xf numFmtId="0" fontId="9" fillId="0" borderId="0" xfId="0" applyFont="1" applyBorder="1" applyAlignment="1" applyProtection="1">
      <alignment horizontal="justify" vertical="center" wrapText="1"/>
      <protection hidden="1"/>
    </xf>
    <xf numFmtId="0" fontId="9" fillId="0" borderId="1" xfId="0" applyFont="1" applyBorder="1" applyAlignment="1" applyProtection="1">
      <alignment horizontal="justify" vertical="center" wrapText="1"/>
      <protection hidden="1"/>
    </xf>
  </cellXfs>
  <cellStyles count="5">
    <cellStyle name="Hipervínculo" xfId="1" builtinId="8"/>
    <cellStyle name="Hyperlink" xfId="2" xr:uid="{00000000-0005-0000-0000-000001000000}"/>
    <cellStyle name="Millares [0]" xfId="3" builtinId="6"/>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159204</xdr:colOff>
      <xdr:row>0</xdr:row>
      <xdr:rowOff>742950</xdr:rowOff>
    </xdr:to>
    <xdr:pic>
      <xdr:nvPicPr>
        <xdr:cNvPr id="1051" name="Imagen 1">
          <a:extLst>
            <a:ext uri="{FF2B5EF4-FFF2-40B4-BE49-F238E27FC236}">
              <a16:creationId xmlns:a16="http://schemas.microsoft.com/office/drawing/2014/main" id="{A5E66BD4-867F-4B72-A40C-5B10D511E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eliana_garzon_gobiernobogota_gov_co/_layouts/15/onedrive.aspx?id=%2Fpersonal%2Feliana%5Fgarzon%5Fgobiernobogota%5Fgov%5Fco%2FDocuments%2FEVIDENCIAS%20MENSUALES%20STDD%2FSOPORTES%20DE%20ACTIVIDADES%20MENSUALES%20SDD" TargetMode="External"/><Relationship Id="rId3" Type="http://schemas.openxmlformats.org/officeDocument/2006/relationships/hyperlink" Target="../../../../../../../../../:f:/s/SALRYC/EsOX0bpSgPNEmUjBU0fr26EBn8C_Fi7bYTKc6NfvGqjyEQ?e=YocsyH" TargetMode="External"/><Relationship Id="rId7" Type="http://schemas.openxmlformats.org/officeDocument/2006/relationships/hyperlink" Target="http://gaia.gobiernobogota.gov.co/content/formaci%C3%B3n-en-ddhh" TargetMode="External"/><Relationship Id="rId2" Type="http://schemas.openxmlformats.org/officeDocument/2006/relationships/hyperlink" Target="https://gobiernobogota.sharepoint.com/:f:/s/SALRYC/EnVOpkL_CLBBvssym11tpssBQRHlZ-jNB3cfKgtLRe5Yxw?e=x7y2Ec" TargetMode="External"/><Relationship Id="rId1" Type="http://schemas.openxmlformats.org/officeDocument/2006/relationships/hyperlink" Target="https://gobiernobogota.sharepoint.com/:f:/s/SALRYC/Eg3U3XY-SMBEuco14esiYBYBWrCy1wLBvMaMIBSjQ93qlw?e=uJHcjX" TargetMode="External"/><Relationship Id="rId6" Type="http://schemas.openxmlformats.org/officeDocument/2006/relationships/hyperlink" Target="https://gobiernobogota.sharepoint.com/sites/grSubsecretariaparaGobernabilidad/Documentos%20compartidos/Forms/AllItems.aspx?id=%2Fsites%2FgrSubsecretariaparaGobernabilidad%2FDocumentos%20compartidos%2FVarios%2FRequerimientos%20OAP%2FPLAN%20DE%20GESTI%C3%93N%2F2021%2FIII%20TRIMESTRE%2FEVIDENCIAS%2FSARLC%2Feventos%20capacitacion" TargetMode="External"/><Relationship Id="rId5" Type="http://schemas.openxmlformats.org/officeDocument/2006/relationships/hyperlink" Target="https://gobiernobogota.sharepoint.com/:b:/s/grSubsecretariaparaGobernabilidad/ETAIytUbZqVBpCan8YoiSakBvPJDWnigbXBwjeRSCv47_g?e=Fe0EFI" TargetMode="External"/><Relationship Id="rId10" Type="http://schemas.openxmlformats.org/officeDocument/2006/relationships/drawing" Target="../drawings/drawing1.xml"/><Relationship Id="rId4" Type="http://schemas.openxmlformats.org/officeDocument/2006/relationships/hyperlink" Target="https://gobiernobogota.sharepoint.com/:u:/s/grSubsecretariaparaGobernabilidad/EdGj2OQH8sxGlFmweQ4VGbcBbJ7pDBokJPYBBSuv4Awq7Q?e=jd04vd"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9"/>
  <sheetViews>
    <sheetView showGridLines="0" tabSelected="1" zoomScale="85" zoomScaleNormal="85" workbookViewId="0">
      <selection sqref="A1:M1"/>
    </sheetView>
  </sheetViews>
  <sheetFormatPr baseColWidth="10" defaultColWidth="10.85546875" defaultRowHeight="15" zeroHeight="1" x14ac:dyDescent="0.25"/>
  <cols>
    <col min="1" max="1" width="6.140625" style="7" customWidth="1"/>
    <col min="2" max="2" width="25.5703125" style="7" customWidth="1"/>
    <col min="3" max="3" width="12.28515625" style="76" customWidth="1"/>
    <col min="4" max="4" width="7.7109375" style="295" customWidth="1"/>
    <col min="5" max="5" width="48.140625" style="295" customWidth="1"/>
    <col min="6" max="6" width="15.5703125" style="295" customWidth="1"/>
    <col min="7" max="7" width="15.7109375" style="295" customWidth="1"/>
    <col min="8" max="8" width="19" style="295" customWidth="1"/>
    <col min="9" max="10" width="19.140625" style="295" customWidth="1"/>
    <col min="11" max="11" width="11.28515625" style="295" customWidth="1"/>
    <col min="12" max="12" width="18.42578125" style="295" customWidth="1"/>
    <col min="13" max="13" width="15.85546875" style="295" customWidth="1"/>
    <col min="14" max="17" width="15" style="295" customWidth="1"/>
    <col min="18" max="18" width="17.42578125" style="295" customWidth="1"/>
    <col min="19" max="23" width="17.85546875" style="295" customWidth="1"/>
    <col min="24" max="24" width="20.140625" style="295" customWidth="1"/>
    <col min="25" max="26" width="16.5703125" style="295" customWidth="1"/>
    <col min="27" max="27" width="43" style="295" customWidth="1"/>
    <col min="28" max="28" width="30.28515625" style="295" customWidth="1"/>
    <col min="29" max="31" width="16.5703125" style="296" customWidth="1"/>
    <col min="32" max="32" width="95.140625" style="297" customWidth="1"/>
    <col min="33" max="33" width="42.140625" style="297" customWidth="1"/>
    <col min="34" max="34" width="18.85546875" style="295" bestFit="1" customWidth="1"/>
    <col min="35" max="36" width="16.5703125" style="295" customWidth="1"/>
    <col min="37" max="37" width="73.7109375" style="298" customWidth="1"/>
    <col min="38" max="38" width="29.7109375" style="299" customWidth="1"/>
    <col min="39" max="39" width="19.28515625" style="300" customWidth="1"/>
    <col min="40" max="41" width="16.5703125" style="300" customWidth="1"/>
    <col min="42" max="42" width="76.7109375" style="295" customWidth="1"/>
    <col min="43" max="43" width="27" style="301" customWidth="1"/>
    <col min="44" max="44" width="18.85546875" style="266" bestFit="1" customWidth="1"/>
    <col min="45" max="45" width="20.85546875" style="257" customWidth="1"/>
    <col min="46" max="46" width="19" style="257" customWidth="1"/>
    <col min="47" max="47" width="68.140625" style="259" customWidth="1"/>
    <col min="48" max="49" width="10.85546875" style="7"/>
    <col min="50" max="50" width="51.28515625" style="7" customWidth="1"/>
    <col min="51" max="51" width="31.85546875" style="7" customWidth="1"/>
    <col min="52" max="16384" width="10.85546875" style="7"/>
  </cols>
  <sheetData>
    <row r="1" spans="1:47" ht="70.5" customHeight="1" x14ac:dyDescent="0.25">
      <c r="A1" s="348" t="s">
        <v>0</v>
      </c>
      <c r="B1" s="349"/>
      <c r="C1" s="349"/>
      <c r="D1" s="349"/>
      <c r="E1" s="349"/>
      <c r="F1" s="349"/>
      <c r="G1" s="349"/>
      <c r="H1" s="349"/>
      <c r="I1" s="349"/>
      <c r="J1" s="349"/>
      <c r="K1" s="349"/>
      <c r="L1" s="349"/>
      <c r="M1" s="349"/>
      <c r="N1" s="350" t="s">
        <v>1</v>
      </c>
      <c r="O1" s="350"/>
      <c r="P1" s="350"/>
      <c r="Q1" s="350"/>
      <c r="R1" s="350"/>
      <c r="S1" s="7"/>
      <c r="T1" s="7"/>
      <c r="U1" s="7"/>
      <c r="V1" s="7"/>
      <c r="W1" s="7"/>
      <c r="X1" s="7"/>
      <c r="Y1" s="7"/>
      <c r="Z1" s="7"/>
      <c r="AA1" s="7"/>
      <c r="AB1" s="7"/>
      <c r="AC1" s="148"/>
      <c r="AD1" s="148"/>
      <c r="AE1" s="148"/>
      <c r="AF1" s="97"/>
      <c r="AG1" s="97"/>
      <c r="AH1" s="7"/>
      <c r="AI1" s="7"/>
      <c r="AJ1" s="7"/>
      <c r="AK1" s="64"/>
      <c r="AL1" s="146"/>
      <c r="AM1" s="203"/>
      <c r="AN1" s="203"/>
      <c r="AO1" s="203"/>
      <c r="AP1" s="7"/>
      <c r="AQ1" s="208"/>
      <c r="AR1" s="7"/>
      <c r="AS1" s="7"/>
      <c r="AT1" s="7"/>
      <c r="AU1" s="64"/>
    </row>
    <row r="2" spans="1:47" s="8" customFormat="1" ht="23.45" customHeight="1" x14ac:dyDescent="0.25">
      <c r="A2" s="351" t="s">
        <v>2</v>
      </c>
      <c r="B2" s="352"/>
      <c r="C2" s="352"/>
      <c r="D2" s="352"/>
      <c r="E2" s="352"/>
      <c r="F2" s="352"/>
      <c r="G2" s="352"/>
      <c r="H2" s="352"/>
      <c r="I2" s="352"/>
      <c r="J2" s="352"/>
      <c r="K2" s="352"/>
      <c r="L2" s="352"/>
      <c r="M2" s="352"/>
      <c r="N2" s="352"/>
      <c r="O2" s="352"/>
      <c r="P2" s="352"/>
      <c r="Q2" s="352"/>
      <c r="R2" s="352"/>
      <c r="AC2" s="148"/>
      <c r="AD2" s="148"/>
      <c r="AE2" s="148"/>
      <c r="AF2" s="97"/>
      <c r="AG2" s="97"/>
      <c r="AK2" s="64"/>
      <c r="AL2" s="64"/>
      <c r="AM2" s="148"/>
      <c r="AN2" s="148"/>
      <c r="AO2" s="148"/>
      <c r="AQ2" s="57"/>
      <c r="AU2" s="64"/>
    </row>
    <row r="3" spans="1:47" x14ac:dyDescent="0.25">
      <c r="A3" s="9"/>
      <c r="B3" s="9"/>
      <c r="C3" s="9"/>
      <c r="D3" s="9"/>
      <c r="E3" s="10"/>
      <c r="F3" s="9"/>
      <c r="G3" s="9"/>
      <c r="H3" s="9"/>
      <c r="I3" s="9"/>
      <c r="J3" s="9"/>
      <c r="K3" s="9"/>
      <c r="L3" s="9"/>
      <c r="M3" s="9"/>
      <c r="N3" s="9"/>
      <c r="O3" s="9"/>
      <c r="P3" s="9"/>
      <c r="Q3" s="9"/>
      <c r="R3" s="9"/>
      <c r="S3" s="7"/>
      <c r="T3" s="7"/>
      <c r="U3" s="7"/>
      <c r="V3" s="7"/>
      <c r="W3" s="7"/>
      <c r="X3" s="7"/>
      <c r="Y3" s="7"/>
      <c r="Z3" s="7"/>
      <c r="AA3" s="7"/>
      <c r="AB3" s="7"/>
      <c r="AC3" s="148"/>
      <c r="AD3" s="148"/>
      <c r="AE3" s="148"/>
      <c r="AF3" s="97"/>
      <c r="AG3" s="97"/>
      <c r="AH3" s="7"/>
      <c r="AI3" s="7"/>
      <c r="AJ3" s="7"/>
      <c r="AK3" s="64"/>
      <c r="AL3" s="146"/>
      <c r="AM3" s="203"/>
      <c r="AN3" s="203"/>
      <c r="AO3" s="203"/>
      <c r="AP3" s="7"/>
      <c r="AQ3" s="208"/>
      <c r="AR3" s="7"/>
      <c r="AS3" s="7"/>
      <c r="AT3" s="7"/>
      <c r="AU3" s="64"/>
    </row>
    <row r="4" spans="1:47" ht="29.1" customHeight="1" x14ac:dyDescent="0.25">
      <c r="A4" s="317" t="s">
        <v>3</v>
      </c>
      <c r="B4" s="317"/>
      <c r="C4" s="353" t="s">
        <v>4</v>
      </c>
      <c r="D4" s="354"/>
      <c r="E4" s="355"/>
      <c r="F4" s="9"/>
      <c r="G4" s="317" t="s">
        <v>5</v>
      </c>
      <c r="H4" s="317"/>
      <c r="I4" s="317"/>
      <c r="J4" s="317"/>
      <c r="K4" s="317"/>
      <c r="L4" s="317"/>
      <c r="M4" s="317"/>
      <c r="N4" s="9"/>
      <c r="O4" s="9"/>
      <c r="P4" s="9"/>
      <c r="Q4" s="9"/>
      <c r="R4" s="9"/>
      <c r="S4" s="7"/>
      <c r="T4" s="7"/>
      <c r="U4" s="7"/>
      <c r="V4" s="7"/>
      <c r="W4" s="7"/>
      <c r="X4" s="7"/>
      <c r="Y4" s="7"/>
      <c r="Z4" s="7"/>
      <c r="AA4" s="7"/>
      <c r="AB4" s="7"/>
      <c r="AC4" s="148"/>
      <c r="AD4" s="148"/>
      <c r="AE4" s="148"/>
      <c r="AF4" s="97"/>
      <c r="AG4" s="97"/>
      <c r="AH4" s="7"/>
      <c r="AI4" s="7"/>
      <c r="AJ4" s="7"/>
      <c r="AK4" s="64"/>
      <c r="AL4" s="146"/>
      <c r="AM4" s="203"/>
      <c r="AN4" s="203"/>
      <c r="AO4" s="203"/>
      <c r="AP4" s="7"/>
      <c r="AQ4" s="208"/>
      <c r="AR4" s="7"/>
      <c r="AS4" s="7"/>
      <c r="AT4" s="7"/>
      <c r="AU4" s="64"/>
    </row>
    <row r="5" spans="1:47" ht="14.45" customHeight="1" x14ac:dyDescent="0.25">
      <c r="A5" s="317"/>
      <c r="B5" s="317"/>
      <c r="C5" s="351"/>
      <c r="D5" s="352"/>
      <c r="E5" s="356"/>
      <c r="F5" s="9"/>
      <c r="G5" s="61" t="s">
        <v>6</v>
      </c>
      <c r="H5" s="61" t="s">
        <v>7</v>
      </c>
      <c r="I5" s="366" t="s">
        <v>8</v>
      </c>
      <c r="J5" s="367"/>
      <c r="K5" s="367"/>
      <c r="L5" s="367"/>
      <c r="M5" s="368"/>
      <c r="N5" s="9"/>
      <c r="O5" s="9"/>
      <c r="P5" s="9"/>
      <c r="Q5" s="9"/>
      <c r="R5" s="9"/>
      <c r="S5" s="7"/>
      <c r="T5" s="7"/>
      <c r="U5" s="7"/>
      <c r="V5" s="7"/>
      <c r="W5" s="7"/>
      <c r="X5" s="7"/>
      <c r="Y5" s="7"/>
      <c r="Z5" s="7"/>
      <c r="AA5" s="7"/>
      <c r="AB5" s="7"/>
      <c r="AC5" s="148"/>
      <c r="AD5" s="148"/>
      <c r="AE5" s="148"/>
      <c r="AF5" s="97"/>
      <c r="AG5" s="97"/>
      <c r="AH5" s="7"/>
      <c r="AI5" s="7"/>
      <c r="AJ5" s="7"/>
      <c r="AK5" s="64"/>
      <c r="AL5" s="146"/>
      <c r="AM5" s="203"/>
      <c r="AN5" s="203"/>
      <c r="AO5" s="203"/>
      <c r="AP5" s="7"/>
      <c r="AQ5" s="208"/>
      <c r="AR5" s="7"/>
      <c r="AS5" s="7"/>
      <c r="AT5" s="7"/>
      <c r="AU5" s="64"/>
    </row>
    <row r="6" spans="1:47" ht="14.45" customHeight="1" x14ac:dyDescent="0.25">
      <c r="A6" s="317"/>
      <c r="B6" s="317"/>
      <c r="C6" s="351"/>
      <c r="D6" s="352"/>
      <c r="E6" s="356"/>
      <c r="F6" s="9"/>
      <c r="G6" s="62">
        <v>1</v>
      </c>
      <c r="H6" s="11" t="s">
        <v>9</v>
      </c>
      <c r="I6" s="369" t="s">
        <v>10</v>
      </c>
      <c r="J6" s="370"/>
      <c r="K6" s="370"/>
      <c r="L6" s="370"/>
      <c r="M6" s="371"/>
      <c r="N6" s="9"/>
      <c r="O6" s="9"/>
      <c r="P6" s="9"/>
      <c r="Q6" s="9"/>
      <c r="R6" s="9"/>
      <c r="S6" s="7"/>
      <c r="T6" s="7"/>
      <c r="U6" s="7"/>
      <c r="V6" s="7"/>
      <c r="W6" s="7"/>
      <c r="X6" s="7"/>
      <c r="Y6" s="7"/>
      <c r="Z6" s="7"/>
      <c r="AA6" s="7"/>
      <c r="AB6" s="7"/>
      <c r="AC6" s="148"/>
      <c r="AD6" s="148"/>
      <c r="AE6" s="148"/>
      <c r="AF6" s="97"/>
      <c r="AG6" s="97"/>
      <c r="AH6" s="7"/>
      <c r="AI6" s="7"/>
      <c r="AJ6" s="7"/>
      <c r="AK6" s="64"/>
      <c r="AL6" s="146"/>
      <c r="AM6" s="203"/>
      <c r="AN6" s="203"/>
      <c r="AO6" s="203"/>
      <c r="AP6" s="7"/>
      <c r="AQ6" s="208"/>
      <c r="AR6" s="7"/>
      <c r="AS6" s="7"/>
      <c r="AT6" s="7"/>
      <c r="AU6" s="64"/>
    </row>
    <row r="7" spans="1:47" ht="45.75" customHeight="1" x14ac:dyDescent="0.25">
      <c r="A7" s="317"/>
      <c r="B7" s="317"/>
      <c r="C7" s="351"/>
      <c r="D7" s="352"/>
      <c r="E7" s="356"/>
      <c r="F7" s="9"/>
      <c r="G7" s="62">
        <v>2</v>
      </c>
      <c r="H7" s="62" t="s">
        <v>11</v>
      </c>
      <c r="I7" s="341" t="s">
        <v>12</v>
      </c>
      <c r="J7" s="342"/>
      <c r="K7" s="342"/>
      <c r="L7" s="342"/>
      <c r="M7" s="343"/>
      <c r="N7" s="9"/>
      <c r="O7" s="9"/>
      <c r="P7" s="9"/>
      <c r="Q7" s="9"/>
      <c r="R7" s="9"/>
      <c r="S7" s="7"/>
      <c r="T7" s="7"/>
      <c r="U7" s="7"/>
      <c r="V7" s="7"/>
      <c r="W7" s="7"/>
      <c r="X7" s="7"/>
      <c r="Y7" s="7"/>
      <c r="Z7" s="7"/>
      <c r="AA7" s="7"/>
      <c r="AB7" s="7"/>
      <c r="AC7" s="148"/>
      <c r="AD7" s="148"/>
      <c r="AE7" s="148"/>
      <c r="AF7" s="97"/>
      <c r="AG7" s="97"/>
      <c r="AH7" s="7"/>
      <c r="AI7" s="7"/>
      <c r="AJ7" s="7"/>
      <c r="AK7" s="64"/>
      <c r="AL7" s="146"/>
      <c r="AM7" s="203"/>
      <c r="AN7" s="203"/>
      <c r="AO7" s="203"/>
      <c r="AP7" s="7"/>
      <c r="AQ7" s="208"/>
      <c r="AR7" s="7"/>
      <c r="AS7" s="7"/>
      <c r="AT7" s="7"/>
      <c r="AU7" s="64"/>
    </row>
    <row r="8" spans="1:47" ht="65.25" customHeight="1" x14ac:dyDescent="0.25">
      <c r="A8" s="317"/>
      <c r="B8" s="317"/>
      <c r="C8" s="357"/>
      <c r="D8" s="358"/>
      <c r="E8" s="359"/>
      <c r="F8" s="9"/>
      <c r="G8" s="62">
        <v>3</v>
      </c>
      <c r="H8" s="62" t="s">
        <v>13</v>
      </c>
      <c r="I8" s="341" t="s">
        <v>14</v>
      </c>
      <c r="J8" s="342"/>
      <c r="K8" s="342"/>
      <c r="L8" s="342"/>
      <c r="M8" s="343"/>
      <c r="N8" s="9"/>
      <c r="O8" s="9"/>
      <c r="P8" s="9"/>
      <c r="Q8" s="9"/>
      <c r="R8" s="9"/>
      <c r="S8" s="7"/>
      <c r="T8" s="7"/>
      <c r="U8" s="7"/>
      <c r="V8" s="7"/>
      <c r="W8" s="7"/>
      <c r="X8" s="7"/>
      <c r="Y8" s="7"/>
      <c r="Z8" s="7"/>
      <c r="AA8" s="7"/>
      <c r="AB8" s="7"/>
      <c r="AC8" s="148"/>
      <c r="AD8" s="148"/>
      <c r="AE8" s="148"/>
      <c r="AF8" s="97"/>
      <c r="AG8" s="97"/>
      <c r="AH8" s="7"/>
      <c r="AI8" s="7"/>
      <c r="AJ8" s="7"/>
      <c r="AK8" s="64"/>
      <c r="AL8" s="146"/>
      <c r="AM8" s="203"/>
      <c r="AN8" s="203"/>
      <c r="AO8" s="203"/>
      <c r="AP8" s="7"/>
      <c r="AQ8" s="208"/>
      <c r="AR8" s="7"/>
      <c r="AS8" s="7"/>
      <c r="AT8" s="7"/>
      <c r="AU8" s="64"/>
    </row>
    <row r="9" spans="1:47" s="135" customFormat="1" ht="65.25" customHeight="1" x14ac:dyDescent="0.25">
      <c r="A9" s="133"/>
      <c r="B9" s="133"/>
      <c r="C9" s="133"/>
      <c r="D9" s="133"/>
      <c r="E9" s="133"/>
      <c r="F9" s="134"/>
      <c r="G9" s="62">
        <v>4</v>
      </c>
      <c r="H9" s="62" t="s">
        <v>15</v>
      </c>
      <c r="I9" s="341" t="s">
        <v>16</v>
      </c>
      <c r="J9" s="342"/>
      <c r="K9" s="342"/>
      <c r="L9" s="342"/>
      <c r="M9" s="343"/>
      <c r="N9" s="134"/>
      <c r="O9" s="134"/>
      <c r="P9" s="134"/>
      <c r="Q9" s="134"/>
      <c r="R9" s="134"/>
      <c r="AC9" s="149"/>
      <c r="AD9" s="149"/>
      <c r="AE9" s="149"/>
      <c r="AF9" s="136"/>
      <c r="AG9" s="136"/>
      <c r="AK9" s="137"/>
      <c r="AL9" s="147"/>
      <c r="AM9" s="204"/>
      <c r="AN9" s="204"/>
      <c r="AO9" s="204"/>
      <c r="AQ9" s="209"/>
      <c r="AU9" s="137"/>
    </row>
    <row r="10" spans="1:47" s="135" customFormat="1" ht="65.25" customHeight="1" x14ac:dyDescent="0.25">
      <c r="A10" s="133"/>
      <c r="B10" s="133"/>
      <c r="C10" s="133"/>
      <c r="D10" s="133"/>
      <c r="E10" s="133"/>
      <c r="F10" s="134"/>
      <c r="G10" s="187">
        <v>5</v>
      </c>
      <c r="H10" s="187" t="s">
        <v>391</v>
      </c>
      <c r="I10" s="373" t="s">
        <v>390</v>
      </c>
      <c r="J10" s="373"/>
      <c r="K10" s="373"/>
      <c r="L10" s="373"/>
      <c r="M10" s="373"/>
      <c r="N10" s="134"/>
      <c r="O10" s="134"/>
      <c r="P10" s="134"/>
      <c r="Q10" s="134"/>
      <c r="R10" s="134"/>
      <c r="AC10" s="149"/>
      <c r="AD10" s="149"/>
      <c r="AE10" s="149"/>
      <c r="AF10" s="136"/>
      <c r="AG10" s="136"/>
      <c r="AK10" s="137"/>
      <c r="AL10" s="147"/>
      <c r="AM10" s="204"/>
      <c r="AN10" s="204"/>
      <c r="AO10" s="204"/>
      <c r="AQ10" s="209"/>
      <c r="AU10" s="137"/>
    </row>
    <row r="11" spans="1:47" ht="15.75" thickBot="1" x14ac:dyDescent="0.3">
      <c r="A11" s="9"/>
      <c r="B11" s="9"/>
      <c r="C11" s="9"/>
      <c r="D11" s="9"/>
      <c r="E11" s="9"/>
      <c r="F11" s="9"/>
      <c r="G11" s="306"/>
      <c r="H11" s="306"/>
      <c r="I11" s="372"/>
      <c r="J11" s="372"/>
      <c r="K11" s="372"/>
      <c r="L11" s="372"/>
      <c r="M11" s="372"/>
      <c r="N11" s="9"/>
      <c r="O11" s="9"/>
      <c r="P11" s="9"/>
      <c r="Q11" s="9"/>
      <c r="R11" s="9"/>
      <c r="S11" s="7"/>
      <c r="T11" s="7"/>
      <c r="U11" s="7"/>
      <c r="V11" s="7"/>
      <c r="W11" s="7"/>
      <c r="X11" s="7"/>
      <c r="Y11" s="7"/>
      <c r="Z11" s="7"/>
      <c r="AA11" s="7"/>
      <c r="AB11" s="7"/>
      <c r="AC11" s="148"/>
      <c r="AD11" s="148"/>
      <c r="AE11" s="148"/>
      <c r="AF11" s="97"/>
      <c r="AG11" s="97"/>
      <c r="AH11" s="7"/>
      <c r="AI11" s="7"/>
      <c r="AJ11" s="7"/>
      <c r="AK11" s="64"/>
      <c r="AL11" s="146"/>
      <c r="AM11" s="203"/>
      <c r="AN11" s="203"/>
      <c r="AO11" s="203"/>
      <c r="AP11" s="7"/>
      <c r="AQ11" s="208"/>
      <c r="AR11" s="7"/>
      <c r="AS11" s="7"/>
      <c r="AT11" s="7"/>
      <c r="AU11" s="64"/>
    </row>
    <row r="12" spans="1:47" ht="14.45" customHeight="1" x14ac:dyDescent="0.25">
      <c r="A12" s="344" t="s">
        <v>17</v>
      </c>
      <c r="B12" s="345"/>
      <c r="C12" s="360" t="s">
        <v>18</v>
      </c>
      <c r="D12" s="361"/>
      <c r="E12" s="361"/>
      <c r="F12" s="361"/>
      <c r="G12" s="361"/>
      <c r="H12" s="361"/>
      <c r="I12" s="361"/>
      <c r="J12" s="361"/>
      <c r="K12" s="361"/>
      <c r="L12" s="361"/>
      <c r="M12" s="361"/>
      <c r="N12" s="361"/>
      <c r="O12" s="361"/>
      <c r="P12" s="361"/>
      <c r="Q12" s="361"/>
      <c r="R12" s="362"/>
      <c r="S12" s="318" t="s">
        <v>19</v>
      </c>
      <c r="T12" s="319"/>
      <c r="U12" s="319"/>
      <c r="V12" s="319"/>
      <c r="W12" s="320"/>
      <c r="X12" s="314" t="s">
        <v>20</v>
      </c>
      <c r="Y12" s="315"/>
      <c r="Z12" s="315"/>
      <c r="AA12" s="315"/>
      <c r="AB12" s="316"/>
      <c r="AC12" s="339" t="s">
        <v>20</v>
      </c>
      <c r="AD12" s="340"/>
      <c r="AE12" s="340"/>
      <c r="AF12" s="340"/>
      <c r="AG12" s="340"/>
      <c r="AH12" s="337" t="s">
        <v>20</v>
      </c>
      <c r="AI12" s="337"/>
      <c r="AJ12" s="337"/>
      <c r="AK12" s="337"/>
      <c r="AL12" s="338"/>
      <c r="AM12" s="334" t="s">
        <v>20</v>
      </c>
      <c r="AN12" s="335"/>
      <c r="AO12" s="335"/>
      <c r="AP12" s="335"/>
      <c r="AQ12" s="336"/>
      <c r="AR12" s="308" t="s">
        <v>21</v>
      </c>
      <c r="AS12" s="309"/>
      <c r="AT12" s="309"/>
      <c r="AU12" s="310"/>
    </row>
    <row r="13" spans="1:47" ht="14.45" customHeight="1" thickBot="1" x14ac:dyDescent="0.3">
      <c r="A13" s="346"/>
      <c r="B13" s="347"/>
      <c r="C13" s="363"/>
      <c r="D13" s="364"/>
      <c r="E13" s="364"/>
      <c r="F13" s="364"/>
      <c r="G13" s="364"/>
      <c r="H13" s="364"/>
      <c r="I13" s="364"/>
      <c r="J13" s="364"/>
      <c r="K13" s="364"/>
      <c r="L13" s="364"/>
      <c r="M13" s="364"/>
      <c r="N13" s="364"/>
      <c r="O13" s="364"/>
      <c r="P13" s="364"/>
      <c r="Q13" s="364"/>
      <c r="R13" s="365"/>
      <c r="S13" s="321"/>
      <c r="T13" s="322"/>
      <c r="U13" s="322"/>
      <c r="V13" s="322"/>
      <c r="W13" s="323"/>
      <c r="X13" s="324" t="s">
        <v>22</v>
      </c>
      <c r="Y13" s="325"/>
      <c r="Z13" s="325"/>
      <c r="AA13" s="325"/>
      <c r="AB13" s="326"/>
      <c r="AC13" s="327" t="s">
        <v>23</v>
      </c>
      <c r="AD13" s="328"/>
      <c r="AE13" s="328"/>
      <c r="AF13" s="328"/>
      <c r="AG13" s="328"/>
      <c r="AH13" s="329" t="s">
        <v>24</v>
      </c>
      <c r="AI13" s="329"/>
      <c r="AJ13" s="329"/>
      <c r="AK13" s="329"/>
      <c r="AL13" s="330"/>
      <c r="AM13" s="331" t="s">
        <v>25</v>
      </c>
      <c r="AN13" s="332"/>
      <c r="AO13" s="332"/>
      <c r="AP13" s="332"/>
      <c r="AQ13" s="333"/>
      <c r="AR13" s="311" t="s">
        <v>26</v>
      </c>
      <c r="AS13" s="312"/>
      <c r="AT13" s="312"/>
      <c r="AU13" s="313"/>
    </row>
    <row r="14" spans="1:47" ht="14.45" customHeight="1" x14ac:dyDescent="0.25">
      <c r="A14" s="185"/>
      <c r="B14" s="280"/>
      <c r="C14" s="287"/>
      <c r="D14" s="188"/>
      <c r="E14" s="188"/>
      <c r="F14" s="188"/>
      <c r="G14" s="188"/>
      <c r="H14" s="188"/>
      <c r="I14" s="307" t="s">
        <v>27</v>
      </c>
      <c r="J14" s="307"/>
      <c r="K14" s="188"/>
      <c r="L14" s="188"/>
      <c r="M14" s="188"/>
      <c r="N14" s="188"/>
      <c r="O14" s="188"/>
      <c r="P14" s="188"/>
      <c r="Q14" s="188"/>
      <c r="R14" s="189"/>
      <c r="S14" s="193"/>
      <c r="T14" s="194"/>
      <c r="U14" s="194"/>
      <c r="V14" s="194"/>
      <c r="W14" s="195"/>
      <c r="X14" s="196"/>
      <c r="Y14" s="197"/>
      <c r="Z14" s="197"/>
      <c r="AA14" s="197"/>
      <c r="AB14" s="198"/>
      <c r="AC14" s="150"/>
      <c r="AD14" s="151"/>
      <c r="AE14" s="151"/>
      <c r="AF14" s="98"/>
      <c r="AG14" s="98"/>
      <c r="AH14" s="199"/>
      <c r="AI14" s="199"/>
      <c r="AJ14" s="199"/>
      <c r="AK14" s="138"/>
      <c r="AL14" s="236"/>
      <c r="AM14" s="267"/>
      <c r="AN14" s="200"/>
      <c r="AO14" s="200"/>
      <c r="AP14" s="200"/>
      <c r="AQ14" s="268"/>
      <c r="AR14" s="191"/>
      <c r="AS14" s="192"/>
      <c r="AT14" s="192"/>
      <c r="AU14" s="75"/>
    </row>
    <row r="15" spans="1:47" ht="60.75" thickBot="1" x14ac:dyDescent="0.3">
      <c r="A15" s="185" t="s">
        <v>28</v>
      </c>
      <c r="B15" s="280" t="s">
        <v>29</v>
      </c>
      <c r="C15" s="185" t="s">
        <v>30</v>
      </c>
      <c r="D15" s="186" t="s">
        <v>31</v>
      </c>
      <c r="E15" s="186" t="s">
        <v>32</v>
      </c>
      <c r="F15" s="186" t="s">
        <v>33</v>
      </c>
      <c r="G15" s="186" t="s">
        <v>34</v>
      </c>
      <c r="H15" s="186" t="s">
        <v>35</v>
      </c>
      <c r="I15" s="186" t="s">
        <v>36</v>
      </c>
      <c r="J15" s="186" t="s">
        <v>37</v>
      </c>
      <c r="K15" s="186" t="s">
        <v>38</v>
      </c>
      <c r="L15" s="186" t="s">
        <v>39</v>
      </c>
      <c r="M15" s="186" t="s">
        <v>40</v>
      </c>
      <c r="N15" s="186" t="s">
        <v>41</v>
      </c>
      <c r="O15" s="186" t="s">
        <v>42</v>
      </c>
      <c r="P15" s="186" t="s">
        <v>43</v>
      </c>
      <c r="Q15" s="186" t="s">
        <v>44</v>
      </c>
      <c r="R15" s="12" t="s">
        <v>45</v>
      </c>
      <c r="S15" s="193" t="s">
        <v>46</v>
      </c>
      <c r="T15" s="194" t="s">
        <v>47</v>
      </c>
      <c r="U15" s="194" t="s">
        <v>48</v>
      </c>
      <c r="V15" s="194" t="s">
        <v>49</v>
      </c>
      <c r="W15" s="195" t="s">
        <v>50</v>
      </c>
      <c r="X15" s="80" t="s">
        <v>51</v>
      </c>
      <c r="Y15" s="81" t="s">
        <v>52</v>
      </c>
      <c r="Z15" s="81" t="s">
        <v>53</v>
      </c>
      <c r="AA15" s="81" t="s">
        <v>54</v>
      </c>
      <c r="AB15" s="103" t="s">
        <v>55</v>
      </c>
      <c r="AC15" s="116" t="s">
        <v>51</v>
      </c>
      <c r="AD15" s="54" t="s">
        <v>52</v>
      </c>
      <c r="AE15" s="54" t="s">
        <v>53</v>
      </c>
      <c r="AF15" s="54" t="s">
        <v>54</v>
      </c>
      <c r="AG15" s="54" t="s">
        <v>55</v>
      </c>
      <c r="AH15" s="55" t="s">
        <v>51</v>
      </c>
      <c r="AI15" s="55" t="s">
        <v>52</v>
      </c>
      <c r="AJ15" s="55" t="s">
        <v>53</v>
      </c>
      <c r="AK15" s="139" t="s">
        <v>54</v>
      </c>
      <c r="AL15" s="237" t="s">
        <v>55</v>
      </c>
      <c r="AM15" s="267" t="s">
        <v>51</v>
      </c>
      <c r="AN15" s="200" t="s">
        <v>52</v>
      </c>
      <c r="AO15" s="200" t="s">
        <v>53</v>
      </c>
      <c r="AP15" s="200" t="s">
        <v>54</v>
      </c>
      <c r="AQ15" s="269" t="s">
        <v>55</v>
      </c>
      <c r="AR15" s="191" t="s">
        <v>51</v>
      </c>
      <c r="AS15" s="192" t="s">
        <v>56</v>
      </c>
      <c r="AT15" s="192" t="s">
        <v>57</v>
      </c>
      <c r="AU15" s="75" t="s">
        <v>58</v>
      </c>
    </row>
    <row r="16" spans="1:47" s="57" customFormat="1" ht="192.75" customHeight="1" x14ac:dyDescent="0.25">
      <c r="A16" s="13">
        <v>1</v>
      </c>
      <c r="B16" s="71" t="s">
        <v>59</v>
      </c>
      <c r="C16" s="13">
        <v>1</v>
      </c>
      <c r="D16" s="16">
        <v>1</v>
      </c>
      <c r="E16" s="14" t="s">
        <v>60</v>
      </c>
      <c r="F16" s="17">
        <f>+(0.0588235294117647)*80%</f>
        <v>4.7058823529411764E-2</v>
      </c>
      <c r="G16" s="15" t="s">
        <v>61</v>
      </c>
      <c r="H16" s="14" t="s">
        <v>62</v>
      </c>
      <c r="I16" s="14" t="s">
        <v>63</v>
      </c>
      <c r="J16" s="15" t="s">
        <v>64</v>
      </c>
      <c r="K16" s="15">
        <v>0</v>
      </c>
      <c r="L16" s="15" t="s">
        <v>65</v>
      </c>
      <c r="M16" s="14" t="s">
        <v>66</v>
      </c>
      <c r="N16" s="18" t="s">
        <v>67</v>
      </c>
      <c r="O16" s="18" t="s">
        <v>67</v>
      </c>
      <c r="P16" s="15">
        <v>1</v>
      </c>
      <c r="Q16" s="18" t="s">
        <v>67</v>
      </c>
      <c r="R16" s="19">
        <f>C16</f>
        <v>1</v>
      </c>
      <c r="S16" s="13" t="s">
        <v>68</v>
      </c>
      <c r="T16" s="14" t="s">
        <v>69</v>
      </c>
      <c r="U16" s="14" t="s">
        <v>70</v>
      </c>
      <c r="V16" s="14" t="s">
        <v>71</v>
      </c>
      <c r="W16" s="71" t="s">
        <v>72</v>
      </c>
      <c r="X16" s="77" t="str">
        <f>N16</f>
        <v>No programada</v>
      </c>
      <c r="Y16" s="78" t="s">
        <v>67</v>
      </c>
      <c r="Z16" s="78" t="s">
        <v>67</v>
      </c>
      <c r="AA16" s="79" t="s">
        <v>73</v>
      </c>
      <c r="AB16" s="104" t="s">
        <v>67</v>
      </c>
      <c r="AC16" s="152" t="str">
        <f>O16</f>
        <v>No programada</v>
      </c>
      <c r="AD16" s="153" t="s">
        <v>67</v>
      </c>
      <c r="AE16" s="153" t="s">
        <v>67</v>
      </c>
      <c r="AF16" s="119" t="s">
        <v>74</v>
      </c>
      <c r="AG16" s="119" t="s">
        <v>67</v>
      </c>
      <c r="AH16" s="56">
        <f>P16</f>
        <v>1</v>
      </c>
      <c r="AI16" s="212">
        <v>1</v>
      </c>
      <c r="AJ16" s="213">
        <v>1</v>
      </c>
      <c r="AK16" s="182" t="s">
        <v>75</v>
      </c>
      <c r="AL16" s="238" t="s">
        <v>76</v>
      </c>
      <c r="AM16" s="49" t="str">
        <f>Q16</f>
        <v>No programada</v>
      </c>
      <c r="AN16" s="15" t="s">
        <v>77</v>
      </c>
      <c r="AO16" s="73" t="s">
        <v>67</v>
      </c>
      <c r="AP16" s="14" t="s">
        <v>78</v>
      </c>
      <c r="AQ16" s="270" t="s">
        <v>79</v>
      </c>
      <c r="AR16" s="13">
        <f>R16</f>
        <v>1</v>
      </c>
      <c r="AS16" s="15">
        <v>1</v>
      </c>
      <c r="AT16" s="128">
        <v>1</v>
      </c>
      <c r="AU16" s="258" t="s">
        <v>367</v>
      </c>
    </row>
    <row r="17" spans="1:47" s="58" customFormat="1" ht="195" x14ac:dyDescent="0.25">
      <c r="A17" s="13">
        <v>5</v>
      </c>
      <c r="B17" s="71" t="s">
        <v>80</v>
      </c>
      <c r="C17" s="49">
        <v>1</v>
      </c>
      <c r="D17" s="16">
        <v>2</v>
      </c>
      <c r="E17" s="14" t="s">
        <v>81</v>
      </c>
      <c r="F17" s="17">
        <f t="shared" ref="F17:F32" si="0">+(0.0588235294117647)*80%</f>
        <v>4.7058823529411764E-2</v>
      </c>
      <c r="G17" s="15" t="s">
        <v>82</v>
      </c>
      <c r="H17" s="20" t="s">
        <v>83</v>
      </c>
      <c r="I17" s="14" t="s">
        <v>84</v>
      </c>
      <c r="J17" s="14" t="s">
        <v>85</v>
      </c>
      <c r="K17" s="15">
        <v>0</v>
      </c>
      <c r="L17" s="15" t="s">
        <v>86</v>
      </c>
      <c r="M17" s="14" t="s">
        <v>87</v>
      </c>
      <c r="N17" s="18" t="s">
        <v>67</v>
      </c>
      <c r="O17" s="18">
        <v>0.5</v>
      </c>
      <c r="P17" s="18">
        <v>0.75</v>
      </c>
      <c r="Q17" s="18">
        <v>1</v>
      </c>
      <c r="R17" s="21">
        <f t="shared" ref="R17:R32" si="1">C17</f>
        <v>1</v>
      </c>
      <c r="S17" s="13" t="s">
        <v>68</v>
      </c>
      <c r="T17" s="14" t="s">
        <v>88</v>
      </c>
      <c r="U17" s="14" t="s">
        <v>89</v>
      </c>
      <c r="V17" s="14" t="s">
        <v>90</v>
      </c>
      <c r="W17" s="71" t="s">
        <v>91</v>
      </c>
      <c r="X17" s="49" t="str">
        <f t="shared" ref="X17:X32" si="2">N17</f>
        <v>No programada</v>
      </c>
      <c r="Y17" s="73" t="s">
        <v>67</v>
      </c>
      <c r="Z17" s="73" t="s">
        <v>67</v>
      </c>
      <c r="AA17" s="74" t="s">
        <v>92</v>
      </c>
      <c r="AB17" s="105" t="s">
        <v>67</v>
      </c>
      <c r="AC17" s="49">
        <f t="shared" ref="AC17:AC36" si="3">O17</f>
        <v>0.5</v>
      </c>
      <c r="AD17" s="25">
        <v>0.5</v>
      </c>
      <c r="AE17" s="82">
        <f>IF(AD17/AC17&gt;100%,100%,AD17/AC17)</f>
        <v>1</v>
      </c>
      <c r="AF17" s="99" t="s">
        <v>93</v>
      </c>
      <c r="AG17" s="99" t="s">
        <v>94</v>
      </c>
      <c r="AH17" s="18">
        <f t="shared" ref="AH17:AH35" si="4">P17</f>
        <v>0.75</v>
      </c>
      <c r="AI17" s="129">
        <v>0.75</v>
      </c>
      <c r="AJ17" s="173">
        <v>1</v>
      </c>
      <c r="AK17" s="140" t="s">
        <v>95</v>
      </c>
      <c r="AL17" s="239" t="s">
        <v>96</v>
      </c>
      <c r="AM17" s="49">
        <f t="shared" ref="AM17:AM36" si="5">Q17</f>
        <v>1</v>
      </c>
      <c r="AN17" s="214">
        <v>1</v>
      </c>
      <c r="AO17" s="214">
        <v>1</v>
      </c>
      <c r="AP17" s="14" t="s">
        <v>370</v>
      </c>
      <c r="AQ17" s="270" t="s">
        <v>97</v>
      </c>
      <c r="AR17" s="215">
        <v>1</v>
      </c>
      <c r="AS17" s="214">
        <v>1</v>
      </c>
      <c r="AT17" s="214">
        <v>1</v>
      </c>
      <c r="AU17" s="216" t="s">
        <v>368</v>
      </c>
    </row>
    <row r="18" spans="1:47" s="58" customFormat="1" ht="235.5" customHeight="1" x14ac:dyDescent="0.25">
      <c r="A18" s="13">
        <v>5</v>
      </c>
      <c r="B18" s="71" t="s">
        <v>80</v>
      </c>
      <c r="C18" s="13">
        <v>1</v>
      </c>
      <c r="D18" s="16">
        <v>3</v>
      </c>
      <c r="E18" s="14" t="s">
        <v>98</v>
      </c>
      <c r="F18" s="17">
        <f t="shared" si="0"/>
        <v>4.7058823529411764E-2</v>
      </c>
      <c r="G18" s="15" t="s">
        <v>61</v>
      </c>
      <c r="H18" s="14" t="s">
        <v>99</v>
      </c>
      <c r="I18" s="14" t="s">
        <v>100</v>
      </c>
      <c r="J18" s="15" t="s">
        <v>64</v>
      </c>
      <c r="K18" s="15">
        <v>0</v>
      </c>
      <c r="L18" s="15" t="s">
        <v>65</v>
      </c>
      <c r="M18" s="14" t="s">
        <v>101</v>
      </c>
      <c r="N18" s="18" t="s">
        <v>67</v>
      </c>
      <c r="O18" s="18" t="s">
        <v>67</v>
      </c>
      <c r="P18" s="15">
        <v>1</v>
      </c>
      <c r="Q18" s="18" t="s">
        <v>67</v>
      </c>
      <c r="R18" s="19">
        <f t="shared" si="1"/>
        <v>1</v>
      </c>
      <c r="S18" s="13" t="s">
        <v>68</v>
      </c>
      <c r="T18" s="14" t="s">
        <v>99</v>
      </c>
      <c r="U18" s="14" t="s">
        <v>102</v>
      </c>
      <c r="V18" s="14" t="s">
        <v>103</v>
      </c>
      <c r="W18" s="71" t="s">
        <v>104</v>
      </c>
      <c r="X18" s="49" t="str">
        <f t="shared" si="2"/>
        <v>No programada</v>
      </c>
      <c r="Y18" s="73" t="s">
        <v>67</v>
      </c>
      <c r="Z18" s="73" t="s">
        <v>67</v>
      </c>
      <c r="AA18" s="74" t="s">
        <v>105</v>
      </c>
      <c r="AB18" s="105" t="s">
        <v>67</v>
      </c>
      <c r="AC18" s="49" t="s">
        <v>67</v>
      </c>
      <c r="AD18" s="73" t="s">
        <v>67</v>
      </c>
      <c r="AE18" s="73" t="s">
        <v>67</v>
      </c>
      <c r="AF18" s="100" t="s">
        <v>106</v>
      </c>
      <c r="AG18" s="100" t="s">
        <v>67</v>
      </c>
      <c r="AH18" s="15">
        <f t="shared" si="4"/>
        <v>1</v>
      </c>
      <c r="AI18" s="132">
        <v>0.3</v>
      </c>
      <c r="AJ18" s="173">
        <v>0.3</v>
      </c>
      <c r="AK18" s="141" t="s">
        <v>107</v>
      </c>
      <c r="AL18" s="240" t="s">
        <v>108</v>
      </c>
      <c r="AM18" s="49" t="str">
        <f>Q18</f>
        <v>No programada</v>
      </c>
      <c r="AN18" s="15" t="s">
        <v>77</v>
      </c>
      <c r="AO18" s="15" t="s">
        <v>77</v>
      </c>
      <c r="AP18" s="82" t="s">
        <v>389</v>
      </c>
      <c r="AQ18" s="271" t="s">
        <v>67</v>
      </c>
      <c r="AR18" s="13">
        <f t="shared" ref="AR18:AR36" si="6">R18</f>
        <v>1</v>
      </c>
      <c r="AS18" s="15">
        <v>1</v>
      </c>
      <c r="AT18" s="128">
        <v>1</v>
      </c>
      <c r="AU18" s="183" t="s">
        <v>369</v>
      </c>
    </row>
    <row r="19" spans="1:47" s="58" customFormat="1" ht="150" x14ac:dyDescent="0.25">
      <c r="A19" s="13">
        <v>5</v>
      </c>
      <c r="B19" s="71" t="s">
        <v>80</v>
      </c>
      <c r="C19" s="49">
        <v>1</v>
      </c>
      <c r="D19" s="16">
        <v>4</v>
      </c>
      <c r="E19" s="14" t="s">
        <v>109</v>
      </c>
      <c r="F19" s="17">
        <f t="shared" si="0"/>
        <v>4.7058823529411764E-2</v>
      </c>
      <c r="G19" s="15" t="s">
        <v>82</v>
      </c>
      <c r="H19" s="14" t="s">
        <v>110</v>
      </c>
      <c r="I19" s="14" t="s">
        <v>111</v>
      </c>
      <c r="J19" s="14" t="s">
        <v>112</v>
      </c>
      <c r="K19" s="18">
        <v>1</v>
      </c>
      <c r="L19" s="15" t="s">
        <v>113</v>
      </c>
      <c r="M19" s="14" t="s">
        <v>114</v>
      </c>
      <c r="N19" s="18">
        <v>1</v>
      </c>
      <c r="O19" s="18">
        <v>1</v>
      </c>
      <c r="P19" s="18">
        <v>1</v>
      </c>
      <c r="Q19" s="18">
        <v>1</v>
      </c>
      <c r="R19" s="22">
        <f t="shared" si="1"/>
        <v>1</v>
      </c>
      <c r="S19" s="13" t="s">
        <v>115</v>
      </c>
      <c r="T19" s="14" t="s">
        <v>116</v>
      </c>
      <c r="U19" s="14" t="s">
        <v>117</v>
      </c>
      <c r="V19" s="14" t="s">
        <v>118</v>
      </c>
      <c r="W19" s="71" t="s">
        <v>119</v>
      </c>
      <c r="X19" s="49">
        <f t="shared" si="2"/>
        <v>1</v>
      </c>
      <c r="Y19" s="60">
        <v>1</v>
      </c>
      <c r="Z19" s="60">
        <v>1</v>
      </c>
      <c r="AA19" s="63" t="s">
        <v>120</v>
      </c>
      <c r="AB19" s="106" t="s">
        <v>121</v>
      </c>
      <c r="AC19" s="49">
        <f t="shared" si="3"/>
        <v>1</v>
      </c>
      <c r="AD19" s="25">
        <v>1</v>
      </c>
      <c r="AE19" s="82">
        <f t="shared" ref="AE19:AE32" si="7">IF(AD19/AC19&gt;100%,100%,AD19/AC19)</f>
        <v>1</v>
      </c>
      <c r="AF19" s="99" t="s">
        <v>122</v>
      </c>
      <c r="AG19" s="99" t="s">
        <v>121</v>
      </c>
      <c r="AH19" s="18">
        <f t="shared" ref="AH19:AH24" si="8">P19</f>
        <v>1</v>
      </c>
      <c r="AI19" s="129">
        <v>1</v>
      </c>
      <c r="AJ19" s="173">
        <v>1</v>
      </c>
      <c r="AK19" s="140" t="s">
        <v>123</v>
      </c>
      <c r="AL19" s="239" t="s">
        <v>121</v>
      </c>
      <c r="AM19" s="215">
        <v>1</v>
      </c>
      <c r="AN19" s="214">
        <v>1</v>
      </c>
      <c r="AO19" s="214">
        <v>1</v>
      </c>
      <c r="AP19" s="247" t="s">
        <v>372</v>
      </c>
      <c r="AQ19" s="262" t="s">
        <v>121</v>
      </c>
      <c r="AR19" s="51">
        <f t="shared" si="6"/>
        <v>1</v>
      </c>
      <c r="AS19" s="25">
        <v>1</v>
      </c>
      <c r="AT19" s="128">
        <v>1</v>
      </c>
      <c r="AU19" s="216" t="s">
        <v>371</v>
      </c>
    </row>
    <row r="20" spans="1:47" s="58" customFormat="1" ht="192.75" customHeight="1" x14ac:dyDescent="0.25">
      <c r="A20" s="13">
        <v>5</v>
      </c>
      <c r="B20" s="71" t="s">
        <v>80</v>
      </c>
      <c r="C20" s="13">
        <v>4</v>
      </c>
      <c r="D20" s="16">
        <v>5</v>
      </c>
      <c r="E20" s="14" t="s">
        <v>124</v>
      </c>
      <c r="F20" s="17">
        <f t="shared" si="0"/>
        <v>4.7058823529411764E-2</v>
      </c>
      <c r="G20" s="15" t="s">
        <v>82</v>
      </c>
      <c r="H20" s="14" t="s">
        <v>125</v>
      </c>
      <c r="I20" s="14" t="s">
        <v>126</v>
      </c>
      <c r="J20" s="15" t="s">
        <v>64</v>
      </c>
      <c r="K20" s="15">
        <v>0</v>
      </c>
      <c r="L20" s="15" t="s">
        <v>65</v>
      </c>
      <c r="M20" s="14" t="s">
        <v>127</v>
      </c>
      <c r="N20" s="15">
        <v>1</v>
      </c>
      <c r="O20" s="15">
        <v>1</v>
      </c>
      <c r="P20" s="23">
        <v>1</v>
      </c>
      <c r="Q20" s="23">
        <v>1</v>
      </c>
      <c r="R20" s="24">
        <f t="shared" si="1"/>
        <v>4</v>
      </c>
      <c r="S20" s="13" t="s">
        <v>115</v>
      </c>
      <c r="T20" s="14" t="s">
        <v>128</v>
      </c>
      <c r="U20" s="14" t="s">
        <v>129</v>
      </c>
      <c r="V20" s="14" t="s">
        <v>118</v>
      </c>
      <c r="W20" s="71" t="s">
        <v>130</v>
      </c>
      <c r="X20" s="13">
        <f t="shared" si="2"/>
        <v>1</v>
      </c>
      <c r="Y20" s="6">
        <v>1</v>
      </c>
      <c r="Z20" s="60">
        <v>1</v>
      </c>
      <c r="AA20" s="63" t="s">
        <v>131</v>
      </c>
      <c r="AB20" s="106" t="s">
        <v>132</v>
      </c>
      <c r="AC20" s="13">
        <f t="shared" si="3"/>
        <v>1</v>
      </c>
      <c r="AD20" s="15">
        <v>1</v>
      </c>
      <c r="AE20" s="82">
        <f t="shared" si="7"/>
        <v>1</v>
      </c>
      <c r="AF20" s="99" t="s">
        <v>133</v>
      </c>
      <c r="AG20" s="99" t="s">
        <v>134</v>
      </c>
      <c r="AH20" s="15">
        <f t="shared" si="8"/>
        <v>1</v>
      </c>
      <c r="AI20" s="130">
        <v>1</v>
      </c>
      <c r="AJ20" s="173">
        <v>1</v>
      </c>
      <c r="AK20" s="140" t="s">
        <v>135</v>
      </c>
      <c r="AL20" s="239" t="s">
        <v>136</v>
      </c>
      <c r="AM20" s="217">
        <v>1</v>
      </c>
      <c r="AN20" s="248">
        <v>1</v>
      </c>
      <c r="AO20" s="214">
        <v>1</v>
      </c>
      <c r="AP20" s="247" t="s">
        <v>137</v>
      </c>
      <c r="AQ20" s="262" t="s">
        <v>138</v>
      </c>
      <c r="AR20" s="217">
        <v>4</v>
      </c>
      <c r="AS20" s="248">
        <v>4</v>
      </c>
      <c r="AT20" s="251">
        <v>1</v>
      </c>
      <c r="AU20" s="259" t="s">
        <v>139</v>
      </c>
    </row>
    <row r="21" spans="1:47" s="58" customFormat="1" ht="309.75" customHeight="1" x14ac:dyDescent="0.25">
      <c r="A21" s="13">
        <v>5</v>
      </c>
      <c r="B21" s="71" t="s">
        <v>80</v>
      </c>
      <c r="C21" s="13">
        <v>4</v>
      </c>
      <c r="D21" s="16">
        <v>6</v>
      </c>
      <c r="E21" s="14" t="s">
        <v>140</v>
      </c>
      <c r="F21" s="17">
        <f t="shared" si="0"/>
        <v>4.7058823529411764E-2</v>
      </c>
      <c r="G21" s="15" t="s">
        <v>82</v>
      </c>
      <c r="H21" s="20" t="s">
        <v>141</v>
      </c>
      <c r="I21" s="14" t="s">
        <v>142</v>
      </c>
      <c r="J21" s="15" t="s">
        <v>64</v>
      </c>
      <c r="K21" s="15">
        <v>0</v>
      </c>
      <c r="L21" s="15" t="s">
        <v>65</v>
      </c>
      <c r="M21" s="14" t="s">
        <v>143</v>
      </c>
      <c r="N21" s="15">
        <v>1</v>
      </c>
      <c r="O21" s="15">
        <v>1</v>
      </c>
      <c r="P21" s="23">
        <v>1</v>
      </c>
      <c r="Q21" s="23">
        <v>1</v>
      </c>
      <c r="R21" s="19">
        <f t="shared" si="1"/>
        <v>4</v>
      </c>
      <c r="S21" s="13" t="s">
        <v>115</v>
      </c>
      <c r="T21" s="14" t="s">
        <v>128</v>
      </c>
      <c r="U21" s="14" t="s">
        <v>129</v>
      </c>
      <c r="V21" s="14" t="s">
        <v>118</v>
      </c>
      <c r="W21" s="71" t="s">
        <v>130</v>
      </c>
      <c r="X21" s="13">
        <f t="shared" si="2"/>
        <v>1</v>
      </c>
      <c r="Y21" s="6">
        <v>1</v>
      </c>
      <c r="Z21" s="60">
        <v>1</v>
      </c>
      <c r="AA21" s="63" t="s">
        <v>144</v>
      </c>
      <c r="AB21" s="106" t="s">
        <v>132</v>
      </c>
      <c r="AC21" s="13">
        <f t="shared" si="3"/>
        <v>1</v>
      </c>
      <c r="AD21" s="15">
        <v>1</v>
      </c>
      <c r="AE21" s="82">
        <f t="shared" si="7"/>
        <v>1</v>
      </c>
      <c r="AF21" s="131" t="s">
        <v>145</v>
      </c>
      <c r="AG21" s="99" t="s">
        <v>146</v>
      </c>
      <c r="AH21" s="15">
        <f t="shared" si="8"/>
        <v>1</v>
      </c>
      <c r="AI21" s="130">
        <v>1</v>
      </c>
      <c r="AJ21" s="173">
        <v>1</v>
      </c>
      <c r="AK21" s="140" t="s">
        <v>147</v>
      </c>
      <c r="AL21" s="239" t="s">
        <v>148</v>
      </c>
      <c r="AM21" s="217">
        <v>1</v>
      </c>
      <c r="AN21" s="248">
        <v>1</v>
      </c>
      <c r="AO21" s="214">
        <v>1</v>
      </c>
      <c r="AP21" s="247" t="s">
        <v>149</v>
      </c>
      <c r="AQ21" s="262" t="s">
        <v>373</v>
      </c>
      <c r="AR21" s="217">
        <v>4</v>
      </c>
      <c r="AS21" s="248">
        <v>4</v>
      </c>
      <c r="AT21" s="251">
        <v>1</v>
      </c>
      <c r="AU21" s="216" t="s">
        <v>150</v>
      </c>
    </row>
    <row r="22" spans="1:47" s="58" customFormat="1" ht="409.5" customHeight="1" x14ac:dyDescent="0.25">
      <c r="A22" s="13">
        <v>5</v>
      </c>
      <c r="B22" s="71" t="s">
        <v>80</v>
      </c>
      <c r="C22" s="13">
        <v>4</v>
      </c>
      <c r="D22" s="16">
        <v>7</v>
      </c>
      <c r="E22" s="14" t="s">
        <v>151</v>
      </c>
      <c r="F22" s="17">
        <f t="shared" si="0"/>
        <v>4.7058823529411764E-2</v>
      </c>
      <c r="G22" s="15" t="s">
        <v>82</v>
      </c>
      <c r="H22" s="20" t="s">
        <v>152</v>
      </c>
      <c r="I22" s="14" t="s">
        <v>126</v>
      </c>
      <c r="J22" s="15" t="s">
        <v>64</v>
      </c>
      <c r="K22" s="15">
        <v>0</v>
      </c>
      <c r="L22" s="15" t="s">
        <v>65</v>
      </c>
      <c r="M22" s="14" t="s">
        <v>153</v>
      </c>
      <c r="N22" s="15">
        <v>1</v>
      </c>
      <c r="O22" s="15">
        <v>1</v>
      </c>
      <c r="P22" s="23">
        <v>1</v>
      </c>
      <c r="Q22" s="23">
        <v>1</v>
      </c>
      <c r="R22" s="19">
        <f t="shared" si="1"/>
        <v>4</v>
      </c>
      <c r="S22" s="13" t="s">
        <v>115</v>
      </c>
      <c r="T22" s="14" t="s">
        <v>128</v>
      </c>
      <c r="U22" s="14" t="s">
        <v>129</v>
      </c>
      <c r="V22" s="14" t="s">
        <v>118</v>
      </c>
      <c r="W22" s="71" t="s">
        <v>130</v>
      </c>
      <c r="X22" s="13">
        <f t="shared" si="2"/>
        <v>1</v>
      </c>
      <c r="Y22" s="6">
        <v>1</v>
      </c>
      <c r="Z22" s="60">
        <v>1</v>
      </c>
      <c r="AA22" s="63" t="s">
        <v>154</v>
      </c>
      <c r="AB22" s="106" t="s">
        <v>132</v>
      </c>
      <c r="AC22" s="13">
        <f t="shared" si="3"/>
        <v>1</v>
      </c>
      <c r="AD22" s="15">
        <v>1</v>
      </c>
      <c r="AE22" s="82">
        <f t="shared" si="7"/>
        <v>1</v>
      </c>
      <c r="AF22" s="99" t="s">
        <v>155</v>
      </c>
      <c r="AG22" s="99" t="s">
        <v>156</v>
      </c>
      <c r="AH22" s="15">
        <f t="shared" si="8"/>
        <v>1</v>
      </c>
      <c r="AI22" s="130">
        <v>1</v>
      </c>
      <c r="AJ22" s="173">
        <v>1</v>
      </c>
      <c r="AK22" s="218" t="s">
        <v>157</v>
      </c>
      <c r="AL22" s="241" t="s">
        <v>158</v>
      </c>
      <c r="AM22" s="13">
        <f t="shared" si="5"/>
        <v>1</v>
      </c>
      <c r="AN22" s="15">
        <v>1</v>
      </c>
      <c r="AO22" s="211">
        <f t="shared" ref="AO22" si="9">IF(AN22/AM22&gt;100%,100%,AN22/AM22)</f>
        <v>1</v>
      </c>
      <c r="AP22" s="20" t="s">
        <v>159</v>
      </c>
      <c r="AQ22" s="270" t="s">
        <v>160</v>
      </c>
      <c r="AR22" s="13">
        <f t="shared" si="6"/>
        <v>4</v>
      </c>
      <c r="AS22" s="15">
        <v>4</v>
      </c>
      <c r="AT22" s="82">
        <v>1</v>
      </c>
      <c r="AU22" s="260" t="s">
        <v>161</v>
      </c>
    </row>
    <row r="23" spans="1:47" s="58" customFormat="1" ht="210" x14ac:dyDescent="0.25">
      <c r="A23" s="13">
        <v>1</v>
      </c>
      <c r="B23" s="71" t="s">
        <v>59</v>
      </c>
      <c r="C23" s="49">
        <v>1</v>
      </c>
      <c r="D23" s="16">
        <v>8</v>
      </c>
      <c r="E23" s="14" t="s">
        <v>162</v>
      </c>
      <c r="F23" s="17">
        <f t="shared" si="0"/>
        <v>4.7058823529411764E-2</v>
      </c>
      <c r="G23" s="15" t="s">
        <v>82</v>
      </c>
      <c r="H23" s="14" t="s">
        <v>163</v>
      </c>
      <c r="I23" s="14" t="s">
        <v>164</v>
      </c>
      <c r="J23" s="14" t="s">
        <v>165</v>
      </c>
      <c r="K23" s="18">
        <v>1</v>
      </c>
      <c r="L23" s="15" t="s">
        <v>113</v>
      </c>
      <c r="M23" s="14" t="s">
        <v>166</v>
      </c>
      <c r="N23" s="18">
        <v>1</v>
      </c>
      <c r="O23" s="18">
        <v>1</v>
      </c>
      <c r="P23" s="25">
        <v>1</v>
      </c>
      <c r="Q23" s="25">
        <v>1</v>
      </c>
      <c r="R23" s="21">
        <f t="shared" si="1"/>
        <v>1</v>
      </c>
      <c r="S23" s="13" t="s">
        <v>68</v>
      </c>
      <c r="T23" s="14" t="s">
        <v>167</v>
      </c>
      <c r="U23" s="14" t="s">
        <v>168</v>
      </c>
      <c r="V23" s="14" t="s">
        <v>169</v>
      </c>
      <c r="W23" s="71" t="s">
        <v>170</v>
      </c>
      <c r="X23" s="49">
        <f t="shared" si="2"/>
        <v>1</v>
      </c>
      <c r="Y23" s="60">
        <v>1</v>
      </c>
      <c r="Z23" s="60">
        <v>1</v>
      </c>
      <c r="AA23" s="63" t="s">
        <v>171</v>
      </c>
      <c r="AB23" s="107" t="s">
        <v>172</v>
      </c>
      <c r="AC23" s="49">
        <f t="shared" si="3"/>
        <v>1</v>
      </c>
      <c r="AD23" s="25">
        <v>1</v>
      </c>
      <c r="AE23" s="82">
        <f t="shared" si="7"/>
        <v>1</v>
      </c>
      <c r="AF23" s="99" t="s">
        <v>173</v>
      </c>
      <c r="AG23" s="99" t="s">
        <v>174</v>
      </c>
      <c r="AH23" s="18">
        <f t="shared" si="8"/>
        <v>1</v>
      </c>
      <c r="AI23" s="129">
        <v>1</v>
      </c>
      <c r="AJ23" s="173">
        <v>1</v>
      </c>
      <c r="AK23" s="140" t="s">
        <v>175</v>
      </c>
      <c r="AL23" s="239" t="s">
        <v>176</v>
      </c>
      <c r="AM23" s="219">
        <v>1</v>
      </c>
      <c r="AN23" s="129">
        <v>1</v>
      </c>
      <c r="AO23" s="129">
        <v>1</v>
      </c>
      <c r="AP23" s="249" t="s">
        <v>177</v>
      </c>
      <c r="AQ23" s="272" t="s">
        <v>374</v>
      </c>
      <c r="AR23" s="178">
        <f t="shared" si="6"/>
        <v>1</v>
      </c>
      <c r="AS23" s="179">
        <v>1</v>
      </c>
      <c r="AT23" s="180">
        <v>1</v>
      </c>
      <c r="AU23" s="181" t="s">
        <v>178</v>
      </c>
    </row>
    <row r="24" spans="1:47" s="58" customFormat="1" ht="210" x14ac:dyDescent="0.25">
      <c r="A24" s="13">
        <v>5</v>
      </c>
      <c r="B24" s="71" t="s">
        <v>80</v>
      </c>
      <c r="C24" s="13">
        <v>6</v>
      </c>
      <c r="D24" s="16">
        <v>9</v>
      </c>
      <c r="E24" s="14" t="s">
        <v>179</v>
      </c>
      <c r="F24" s="17">
        <f t="shared" si="0"/>
        <v>4.7058823529411764E-2</v>
      </c>
      <c r="G24" s="15" t="s">
        <v>82</v>
      </c>
      <c r="H24" s="14" t="s">
        <v>180</v>
      </c>
      <c r="I24" s="14" t="s">
        <v>181</v>
      </c>
      <c r="J24" s="15" t="s">
        <v>64</v>
      </c>
      <c r="K24" s="15">
        <v>6</v>
      </c>
      <c r="L24" s="15" t="s">
        <v>65</v>
      </c>
      <c r="M24" s="14" t="s">
        <v>182</v>
      </c>
      <c r="N24" s="15">
        <v>1</v>
      </c>
      <c r="O24" s="15">
        <v>3</v>
      </c>
      <c r="P24" s="23">
        <v>1</v>
      </c>
      <c r="Q24" s="23">
        <v>1</v>
      </c>
      <c r="R24" s="19">
        <f t="shared" si="1"/>
        <v>6</v>
      </c>
      <c r="S24" s="13" t="s">
        <v>68</v>
      </c>
      <c r="T24" s="20" t="s">
        <v>183</v>
      </c>
      <c r="U24" s="20" t="s">
        <v>183</v>
      </c>
      <c r="V24" s="14" t="s">
        <v>184</v>
      </c>
      <c r="W24" s="71" t="s">
        <v>185</v>
      </c>
      <c r="X24" s="13">
        <f t="shared" si="2"/>
        <v>1</v>
      </c>
      <c r="Y24" s="6">
        <v>1</v>
      </c>
      <c r="Z24" s="60">
        <v>1</v>
      </c>
      <c r="AA24" s="63" t="s">
        <v>186</v>
      </c>
      <c r="AB24" s="108" t="s">
        <v>187</v>
      </c>
      <c r="AC24" s="13">
        <f t="shared" si="3"/>
        <v>3</v>
      </c>
      <c r="AD24" s="15">
        <v>3</v>
      </c>
      <c r="AE24" s="82">
        <f t="shared" si="7"/>
        <v>1</v>
      </c>
      <c r="AF24" s="131" t="s">
        <v>188</v>
      </c>
      <c r="AG24" s="99" t="s">
        <v>189</v>
      </c>
      <c r="AH24" s="15">
        <f t="shared" si="8"/>
        <v>1</v>
      </c>
      <c r="AI24" s="130">
        <v>2</v>
      </c>
      <c r="AJ24" s="173">
        <v>1</v>
      </c>
      <c r="AK24" s="175" t="s">
        <v>190</v>
      </c>
      <c r="AL24" s="239" t="s">
        <v>191</v>
      </c>
      <c r="AM24" s="220">
        <v>1</v>
      </c>
      <c r="AN24" s="130">
        <v>1</v>
      </c>
      <c r="AO24" s="129">
        <v>1</v>
      </c>
      <c r="AP24" s="249" t="s">
        <v>192</v>
      </c>
      <c r="AQ24" s="261" t="s">
        <v>375</v>
      </c>
      <c r="AR24" s="220">
        <v>6</v>
      </c>
      <c r="AS24" s="252">
        <f>SUM(Z24,AD24,AI24,AN24)</f>
        <v>7</v>
      </c>
      <c r="AT24" s="253">
        <v>1</v>
      </c>
      <c r="AU24" s="261" t="s">
        <v>193</v>
      </c>
    </row>
    <row r="25" spans="1:47" s="58" customFormat="1" ht="237" customHeight="1" x14ac:dyDescent="0.25">
      <c r="A25" s="13">
        <v>5</v>
      </c>
      <c r="B25" s="71" t="s">
        <v>80</v>
      </c>
      <c r="C25" s="49">
        <v>0.6</v>
      </c>
      <c r="D25" s="16">
        <v>10</v>
      </c>
      <c r="E25" s="14" t="s">
        <v>194</v>
      </c>
      <c r="F25" s="17">
        <f t="shared" si="0"/>
        <v>4.7058823529411764E-2</v>
      </c>
      <c r="G25" s="15" t="s">
        <v>82</v>
      </c>
      <c r="H25" s="20" t="s">
        <v>195</v>
      </c>
      <c r="I25" s="14" t="s">
        <v>196</v>
      </c>
      <c r="J25" s="15" t="s">
        <v>197</v>
      </c>
      <c r="K25" s="18">
        <v>0.1</v>
      </c>
      <c r="L25" s="15" t="s">
        <v>65</v>
      </c>
      <c r="M25" s="14" t="s">
        <v>198</v>
      </c>
      <c r="N25" s="26">
        <v>0.1</v>
      </c>
      <c r="O25" s="26">
        <v>0.15</v>
      </c>
      <c r="P25" s="26">
        <v>0.15</v>
      </c>
      <c r="Q25" s="26">
        <v>0.2</v>
      </c>
      <c r="R25" s="26">
        <f>SUM(N25:Q25)</f>
        <v>0.60000000000000009</v>
      </c>
      <c r="S25" s="13" t="s">
        <v>68</v>
      </c>
      <c r="T25" s="14" t="s">
        <v>199</v>
      </c>
      <c r="U25" s="14" t="s">
        <v>182</v>
      </c>
      <c r="V25" s="14" t="s">
        <v>200</v>
      </c>
      <c r="W25" s="71" t="s">
        <v>201</v>
      </c>
      <c r="X25" s="50">
        <f t="shared" si="2"/>
        <v>0.1</v>
      </c>
      <c r="Y25" s="60">
        <v>0.1</v>
      </c>
      <c r="Z25" s="60">
        <v>1</v>
      </c>
      <c r="AA25" s="63" t="s">
        <v>202</v>
      </c>
      <c r="AB25" s="108" t="s">
        <v>203</v>
      </c>
      <c r="AC25" s="50">
        <f t="shared" si="3"/>
        <v>0.15</v>
      </c>
      <c r="AD25" s="60">
        <v>0.15</v>
      </c>
      <c r="AE25" s="82">
        <f t="shared" si="7"/>
        <v>1</v>
      </c>
      <c r="AF25" s="95" t="s">
        <v>204</v>
      </c>
      <c r="AG25" s="95" t="s">
        <v>205</v>
      </c>
      <c r="AH25" s="26">
        <f t="shared" si="4"/>
        <v>0.15</v>
      </c>
      <c r="AI25" s="166">
        <v>0.15</v>
      </c>
      <c r="AJ25" s="173">
        <v>1</v>
      </c>
      <c r="AK25" s="140" t="s">
        <v>206</v>
      </c>
      <c r="AL25" s="241" t="s">
        <v>207</v>
      </c>
      <c r="AM25" s="215">
        <v>0.2</v>
      </c>
      <c r="AN25" s="214">
        <v>0.2</v>
      </c>
      <c r="AO25" s="214">
        <v>1</v>
      </c>
      <c r="AP25" s="250" t="s">
        <v>208</v>
      </c>
      <c r="AQ25" s="221" t="s">
        <v>209</v>
      </c>
      <c r="AR25" s="215">
        <v>0.6</v>
      </c>
      <c r="AS25" s="254">
        <f>Y25+AD25+AI25+AN25</f>
        <v>0.60000000000000009</v>
      </c>
      <c r="AT25" s="214">
        <v>1</v>
      </c>
      <c r="AU25" s="262" t="s">
        <v>210</v>
      </c>
    </row>
    <row r="26" spans="1:47" s="58" customFormat="1" ht="240" x14ac:dyDescent="0.25">
      <c r="A26" s="13">
        <v>5</v>
      </c>
      <c r="B26" s="71" t="s">
        <v>80</v>
      </c>
      <c r="C26" s="13">
        <v>12</v>
      </c>
      <c r="D26" s="16">
        <v>11</v>
      </c>
      <c r="E26" s="14" t="s">
        <v>211</v>
      </c>
      <c r="F26" s="17">
        <f t="shared" si="0"/>
        <v>4.7058823529411764E-2</v>
      </c>
      <c r="G26" s="15" t="s">
        <v>82</v>
      </c>
      <c r="H26" s="14" t="s">
        <v>212</v>
      </c>
      <c r="I26" s="14" t="s">
        <v>213</v>
      </c>
      <c r="J26" s="15" t="s">
        <v>64</v>
      </c>
      <c r="K26" s="15">
        <v>11</v>
      </c>
      <c r="L26" s="15" t="s">
        <v>65</v>
      </c>
      <c r="M26" s="14" t="s">
        <v>214</v>
      </c>
      <c r="N26" s="15">
        <v>2</v>
      </c>
      <c r="O26" s="15">
        <v>3</v>
      </c>
      <c r="P26" s="15">
        <v>3</v>
      </c>
      <c r="Q26" s="15">
        <v>4</v>
      </c>
      <c r="R26" s="15">
        <f>SUM(N26:Q26)</f>
        <v>12</v>
      </c>
      <c r="S26" s="13" t="s">
        <v>68</v>
      </c>
      <c r="T26" s="20" t="s">
        <v>215</v>
      </c>
      <c r="U26" s="20" t="s">
        <v>215</v>
      </c>
      <c r="V26" s="14" t="s">
        <v>200</v>
      </c>
      <c r="W26" s="71" t="s">
        <v>216</v>
      </c>
      <c r="X26" s="13">
        <f t="shared" si="2"/>
        <v>2</v>
      </c>
      <c r="Y26" s="6">
        <v>4</v>
      </c>
      <c r="Z26" s="60">
        <f>+Y26/X26</f>
        <v>2</v>
      </c>
      <c r="AA26" s="63" t="s">
        <v>217</v>
      </c>
      <c r="AB26" s="108" t="s">
        <v>218</v>
      </c>
      <c r="AC26" s="13">
        <f t="shared" si="3"/>
        <v>3</v>
      </c>
      <c r="AD26" s="15">
        <v>3</v>
      </c>
      <c r="AE26" s="82">
        <f t="shared" si="7"/>
        <v>1</v>
      </c>
      <c r="AF26" s="95" t="s">
        <v>219</v>
      </c>
      <c r="AG26" s="222" t="s">
        <v>220</v>
      </c>
      <c r="AH26" s="15">
        <f t="shared" si="4"/>
        <v>3</v>
      </c>
      <c r="AI26" s="130">
        <v>4</v>
      </c>
      <c r="AJ26" s="173">
        <v>1</v>
      </c>
      <c r="AK26" s="140" t="s">
        <v>221</v>
      </c>
      <c r="AL26" s="242" t="s">
        <v>222</v>
      </c>
      <c r="AM26" s="217">
        <v>4</v>
      </c>
      <c r="AN26" s="248">
        <v>4</v>
      </c>
      <c r="AO26" s="214">
        <v>1</v>
      </c>
      <c r="AP26" s="250" t="s">
        <v>223</v>
      </c>
      <c r="AQ26" s="221" t="s">
        <v>224</v>
      </c>
      <c r="AR26" s="217">
        <v>12</v>
      </c>
      <c r="AS26" s="255">
        <f>Y26+AD26+AI26+AN26</f>
        <v>15</v>
      </c>
      <c r="AT26" s="256">
        <v>1</v>
      </c>
      <c r="AU26" s="216" t="s">
        <v>376</v>
      </c>
    </row>
    <row r="27" spans="1:47" s="58" customFormat="1" ht="356.25" customHeight="1" x14ac:dyDescent="0.25">
      <c r="A27" s="13">
        <v>5</v>
      </c>
      <c r="B27" s="71" t="s">
        <v>80</v>
      </c>
      <c r="C27" s="49">
        <v>0.1</v>
      </c>
      <c r="D27" s="16">
        <v>12</v>
      </c>
      <c r="E27" s="14" t="s">
        <v>225</v>
      </c>
      <c r="F27" s="17">
        <f t="shared" si="0"/>
        <v>4.7058823529411764E-2</v>
      </c>
      <c r="G27" s="15" t="s">
        <v>82</v>
      </c>
      <c r="H27" s="20" t="s">
        <v>226</v>
      </c>
      <c r="I27" s="20" t="s">
        <v>227</v>
      </c>
      <c r="J27" s="15" t="s">
        <v>64</v>
      </c>
      <c r="K27" s="18">
        <v>0.1</v>
      </c>
      <c r="L27" s="15" t="s">
        <v>65</v>
      </c>
      <c r="M27" s="14" t="s">
        <v>198</v>
      </c>
      <c r="N27" s="26">
        <v>0.02</v>
      </c>
      <c r="O27" s="26">
        <v>0.02</v>
      </c>
      <c r="P27" s="26">
        <v>0.03</v>
      </c>
      <c r="Q27" s="26">
        <v>0.03</v>
      </c>
      <c r="R27" s="27">
        <v>0.1</v>
      </c>
      <c r="S27" s="13" t="s">
        <v>68</v>
      </c>
      <c r="T27" s="14" t="s">
        <v>228</v>
      </c>
      <c r="U27" s="14" t="s">
        <v>182</v>
      </c>
      <c r="V27" s="14" t="s">
        <v>200</v>
      </c>
      <c r="W27" s="71" t="s">
        <v>229</v>
      </c>
      <c r="X27" s="51">
        <f t="shared" si="2"/>
        <v>0.02</v>
      </c>
      <c r="Y27" s="60">
        <v>0.02</v>
      </c>
      <c r="Z27" s="60">
        <v>1</v>
      </c>
      <c r="AA27" s="63" t="s">
        <v>230</v>
      </c>
      <c r="AB27" s="108" t="s">
        <v>231</v>
      </c>
      <c r="AC27" s="51">
        <f>O27</f>
        <v>0.02</v>
      </c>
      <c r="AD27" s="60">
        <v>0.02</v>
      </c>
      <c r="AE27" s="82">
        <f>IF(AD27/AC27&gt;100%,100%,AD27/AC27)</f>
        <v>1</v>
      </c>
      <c r="AF27" s="95" t="s">
        <v>232</v>
      </c>
      <c r="AG27" s="112" t="s">
        <v>233</v>
      </c>
      <c r="AH27" s="25">
        <f t="shared" si="4"/>
        <v>0.03</v>
      </c>
      <c r="AI27" s="25">
        <v>0.03</v>
      </c>
      <c r="AJ27" s="173">
        <v>1</v>
      </c>
      <c r="AK27" s="140" t="s">
        <v>234</v>
      </c>
      <c r="AL27" s="242" t="s">
        <v>235</v>
      </c>
      <c r="AM27" s="217">
        <v>0.03</v>
      </c>
      <c r="AN27" s="248">
        <v>0.03</v>
      </c>
      <c r="AO27" s="214">
        <v>1</v>
      </c>
      <c r="AP27" s="250" t="s">
        <v>236</v>
      </c>
      <c r="AQ27" s="261" t="s">
        <v>237</v>
      </c>
      <c r="AR27" s="217">
        <v>0.1</v>
      </c>
      <c r="AS27" s="248">
        <v>0.1</v>
      </c>
      <c r="AT27" s="214">
        <v>1</v>
      </c>
      <c r="AU27" s="263" t="s">
        <v>377</v>
      </c>
    </row>
    <row r="28" spans="1:47" s="58" customFormat="1" ht="285" x14ac:dyDescent="0.25">
      <c r="A28" s="28">
        <v>5</v>
      </c>
      <c r="B28" s="190" t="s">
        <v>80</v>
      </c>
      <c r="C28" s="50">
        <v>1</v>
      </c>
      <c r="D28" s="16">
        <v>13</v>
      </c>
      <c r="E28" s="14" t="s">
        <v>238</v>
      </c>
      <c r="F28" s="17">
        <f t="shared" si="0"/>
        <v>4.7058823529411764E-2</v>
      </c>
      <c r="G28" s="15" t="s">
        <v>61</v>
      </c>
      <c r="H28" s="14" t="s">
        <v>239</v>
      </c>
      <c r="I28" s="14" t="s">
        <v>240</v>
      </c>
      <c r="J28" s="15" t="s">
        <v>64</v>
      </c>
      <c r="K28" s="18">
        <v>1</v>
      </c>
      <c r="L28" s="15" t="s">
        <v>86</v>
      </c>
      <c r="M28" s="14" t="s">
        <v>241</v>
      </c>
      <c r="N28" s="26">
        <v>0.05</v>
      </c>
      <c r="O28" s="26">
        <v>0.4</v>
      </c>
      <c r="P28" s="26">
        <v>0.7</v>
      </c>
      <c r="Q28" s="26">
        <v>1</v>
      </c>
      <c r="R28" s="27">
        <f t="shared" si="1"/>
        <v>1</v>
      </c>
      <c r="S28" s="13" t="s">
        <v>68</v>
      </c>
      <c r="T28" s="14" t="s">
        <v>242</v>
      </c>
      <c r="U28" s="20" t="s">
        <v>243</v>
      </c>
      <c r="V28" s="14" t="s">
        <v>244</v>
      </c>
      <c r="W28" s="72" t="s">
        <v>245</v>
      </c>
      <c r="X28" s="50">
        <f t="shared" si="2"/>
        <v>0.05</v>
      </c>
      <c r="Y28" s="60">
        <v>0.05</v>
      </c>
      <c r="Z28" s="60">
        <v>1</v>
      </c>
      <c r="AA28" s="63" t="s">
        <v>246</v>
      </c>
      <c r="AB28" s="108" t="s">
        <v>247</v>
      </c>
      <c r="AC28" s="50">
        <f t="shared" si="3"/>
        <v>0.4</v>
      </c>
      <c r="AD28" s="18">
        <v>0.4</v>
      </c>
      <c r="AE28" s="82">
        <f t="shared" si="7"/>
        <v>1</v>
      </c>
      <c r="AF28" s="113" t="s">
        <v>248</v>
      </c>
      <c r="AG28" s="99" t="s">
        <v>249</v>
      </c>
      <c r="AH28" s="26">
        <f t="shared" si="4"/>
        <v>0.7</v>
      </c>
      <c r="AI28" s="129">
        <v>0.7</v>
      </c>
      <c r="AJ28" s="173">
        <v>1</v>
      </c>
      <c r="AK28" s="140" t="s">
        <v>250</v>
      </c>
      <c r="AL28" s="239" t="s">
        <v>251</v>
      </c>
      <c r="AM28" s="215">
        <v>1</v>
      </c>
      <c r="AN28" s="214">
        <v>1</v>
      </c>
      <c r="AO28" s="214">
        <v>1</v>
      </c>
      <c r="AP28" s="247" t="s">
        <v>252</v>
      </c>
      <c r="AQ28" s="273" t="s">
        <v>253</v>
      </c>
      <c r="AR28" s="215">
        <v>1</v>
      </c>
      <c r="AS28" s="214">
        <v>1</v>
      </c>
      <c r="AT28" s="214">
        <v>1</v>
      </c>
      <c r="AU28" s="262" t="s">
        <v>254</v>
      </c>
    </row>
    <row r="29" spans="1:47" s="58" customFormat="1" ht="375" x14ac:dyDescent="0.25">
      <c r="A29" s="29">
        <v>5</v>
      </c>
      <c r="B29" s="281" t="s">
        <v>80</v>
      </c>
      <c r="C29" s="49">
        <v>1</v>
      </c>
      <c r="D29" s="16">
        <v>14</v>
      </c>
      <c r="E29" s="14" t="s">
        <v>255</v>
      </c>
      <c r="F29" s="17">
        <f t="shared" si="0"/>
        <v>4.7058823529411764E-2</v>
      </c>
      <c r="G29" s="15" t="s">
        <v>82</v>
      </c>
      <c r="H29" s="20" t="s">
        <v>256</v>
      </c>
      <c r="I29" s="14" t="s">
        <v>257</v>
      </c>
      <c r="J29" s="14" t="s">
        <v>258</v>
      </c>
      <c r="K29" s="15">
        <v>0</v>
      </c>
      <c r="L29" s="15" t="s">
        <v>86</v>
      </c>
      <c r="M29" s="14" t="s">
        <v>259</v>
      </c>
      <c r="N29" s="18" t="s">
        <v>67</v>
      </c>
      <c r="O29" s="18">
        <v>0.5</v>
      </c>
      <c r="P29" s="18">
        <v>0.5</v>
      </c>
      <c r="Q29" s="18" t="s">
        <v>67</v>
      </c>
      <c r="R29" s="21">
        <f t="shared" si="1"/>
        <v>1</v>
      </c>
      <c r="S29" s="13" t="s">
        <v>68</v>
      </c>
      <c r="T29" s="30" t="s">
        <v>260</v>
      </c>
      <c r="U29" s="30" t="s">
        <v>260</v>
      </c>
      <c r="V29" s="30" t="s">
        <v>244</v>
      </c>
      <c r="W29" s="72" t="s">
        <v>261</v>
      </c>
      <c r="X29" s="52" t="str">
        <f t="shared" si="2"/>
        <v>No programada</v>
      </c>
      <c r="Y29" s="6" t="s">
        <v>67</v>
      </c>
      <c r="Z29" s="6" t="s">
        <v>67</v>
      </c>
      <c r="AA29" s="6" t="s">
        <v>73</v>
      </c>
      <c r="AB29" s="106" t="s">
        <v>67</v>
      </c>
      <c r="AC29" s="51">
        <f t="shared" si="3"/>
        <v>0.5</v>
      </c>
      <c r="AD29" s="18">
        <v>0.5</v>
      </c>
      <c r="AE29" s="82">
        <f t="shared" si="7"/>
        <v>1</v>
      </c>
      <c r="AF29" s="99" t="s">
        <v>262</v>
      </c>
      <c r="AG29" s="99" t="s">
        <v>263</v>
      </c>
      <c r="AH29" s="25">
        <f t="shared" si="4"/>
        <v>0.5</v>
      </c>
      <c r="AI29" s="128">
        <v>0</v>
      </c>
      <c r="AJ29" s="82">
        <v>0</v>
      </c>
      <c r="AK29" s="288" t="s">
        <v>264</v>
      </c>
      <c r="AL29" s="240" t="s">
        <v>64</v>
      </c>
      <c r="AM29" s="274">
        <v>0</v>
      </c>
      <c r="AN29" s="177">
        <v>0.25</v>
      </c>
      <c r="AO29" s="177">
        <v>1</v>
      </c>
      <c r="AP29" s="201" t="s">
        <v>378</v>
      </c>
      <c r="AQ29" s="202" t="s">
        <v>265</v>
      </c>
      <c r="AR29" s="176">
        <f t="shared" ref="AR29" si="10">R29</f>
        <v>1</v>
      </c>
      <c r="AS29" s="177">
        <v>0.75</v>
      </c>
      <c r="AT29" s="177">
        <v>0.75</v>
      </c>
      <c r="AU29" s="202" t="s">
        <v>379</v>
      </c>
    </row>
    <row r="30" spans="1:47" s="58" customFormat="1" ht="180" x14ac:dyDescent="0.25">
      <c r="A30" s="29">
        <v>5</v>
      </c>
      <c r="B30" s="281" t="s">
        <v>80</v>
      </c>
      <c r="C30" s="13">
        <v>10</v>
      </c>
      <c r="D30" s="16">
        <v>15</v>
      </c>
      <c r="E30" s="14" t="s">
        <v>266</v>
      </c>
      <c r="F30" s="17">
        <f t="shared" si="0"/>
        <v>4.7058823529411764E-2</v>
      </c>
      <c r="G30" s="15" t="s">
        <v>82</v>
      </c>
      <c r="H30" s="14" t="s">
        <v>267</v>
      </c>
      <c r="I30" s="14" t="s">
        <v>268</v>
      </c>
      <c r="J30" s="15" t="s">
        <v>64</v>
      </c>
      <c r="K30" s="15">
        <v>0</v>
      </c>
      <c r="L30" s="15" t="s">
        <v>65</v>
      </c>
      <c r="M30" s="14" t="s">
        <v>269</v>
      </c>
      <c r="N30" s="31">
        <v>3</v>
      </c>
      <c r="O30" s="31">
        <v>7</v>
      </c>
      <c r="P30" s="18" t="s">
        <v>67</v>
      </c>
      <c r="Q30" s="18" t="s">
        <v>67</v>
      </c>
      <c r="R30" s="32">
        <f t="shared" si="1"/>
        <v>10</v>
      </c>
      <c r="S30" s="13" t="s">
        <v>68</v>
      </c>
      <c r="T30" s="14" t="s">
        <v>270</v>
      </c>
      <c r="U30" s="14" t="s">
        <v>270</v>
      </c>
      <c r="V30" s="14" t="s">
        <v>271</v>
      </c>
      <c r="W30" s="72" t="s">
        <v>272</v>
      </c>
      <c r="X30" s="53">
        <f t="shared" si="2"/>
        <v>3</v>
      </c>
      <c r="Y30" s="6">
        <v>3</v>
      </c>
      <c r="Z30" s="60">
        <v>1</v>
      </c>
      <c r="AA30" s="63" t="s">
        <v>273</v>
      </c>
      <c r="AB30" s="106" t="s">
        <v>274</v>
      </c>
      <c r="AC30" s="53">
        <f t="shared" si="3"/>
        <v>7</v>
      </c>
      <c r="AD30" s="15">
        <v>10</v>
      </c>
      <c r="AE30" s="82">
        <f>IF(AD30/AC30&gt;100%,100%,AD30/AC30)</f>
        <v>1</v>
      </c>
      <c r="AF30" s="99" t="s">
        <v>275</v>
      </c>
      <c r="AG30" s="99" t="s">
        <v>276</v>
      </c>
      <c r="AH30" s="114" t="str">
        <f t="shared" si="4"/>
        <v>No programada</v>
      </c>
      <c r="AI30" s="167" t="str">
        <f>Q30</f>
        <v>No programada</v>
      </c>
      <c r="AJ30" s="174" t="s">
        <v>277</v>
      </c>
      <c r="AK30" s="168" t="s">
        <v>380</v>
      </c>
      <c r="AL30" s="240"/>
      <c r="AM30" s="52" t="str">
        <f t="shared" si="5"/>
        <v>No programada</v>
      </c>
      <c r="AN30" s="15" t="s">
        <v>77</v>
      </c>
      <c r="AO30" s="82" t="s">
        <v>67</v>
      </c>
      <c r="AP30" s="168" t="s">
        <v>380</v>
      </c>
      <c r="AQ30" s="270" t="s">
        <v>381</v>
      </c>
      <c r="AR30" s="53">
        <f t="shared" si="6"/>
        <v>10</v>
      </c>
      <c r="AS30" s="15">
        <v>10</v>
      </c>
      <c r="AT30" s="184">
        <v>1</v>
      </c>
      <c r="AU30" s="181" t="s">
        <v>278</v>
      </c>
    </row>
    <row r="31" spans="1:47" s="58" customFormat="1" ht="315" x14ac:dyDescent="0.25">
      <c r="A31" s="29">
        <v>5</v>
      </c>
      <c r="B31" s="281" t="s">
        <v>80</v>
      </c>
      <c r="C31" s="49">
        <v>1</v>
      </c>
      <c r="D31" s="16">
        <v>16</v>
      </c>
      <c r="E31" s="14" t="s">
        <v>279</v>
      </c>
      <c r="F31" s="17">
        <f t="shared" si="0"/>
        <v>4.7058823529411764E-2</v>
      </c>
      <c r="G31" s="15" t="s">
        <v>82</v>
      </c>
      <c r="H31" s="14" t="s">
        <v>280</v>
      </c>
      <c r="I31" s="14" t="s">
        <v>281</v>
      </c>
      <c r="J31" s="14" t="s">
        <v>282</v>
      </c>
      <c r="K31" s="20" t="s">
        <v>283</v>
      </c>
      <c r="L31" s="15" t="s">
        <v>113</v>
      </c>
      <c r="M31" s="14" t="s">
        <v>284</v>
      </c>
      <c r="N31" s="25">
        <v>1</v>
      </c>
      <c r="O31" s="25">
        <v>1</v>
      </c>
      <c r="P31" s="25">
        <v>1</v>
      </c>
      <c r="Q31" s="25">
        <v>1</v>
      </c>
      <c r="R31" s="22">
        <f t="shared" si="1"/>
        <v>1</v>
      </c>
      <c r="S31" s="13" t="s">
        <v>68</v>
      </c>
      <c r="T31" s="14" t="s">
        <v>285</v>
      </c>
      <c r="U31" s="14" t="s">
        <v>285</v>
      </c>
      <c r="V31" s="14" t="s">
        <v>244</v>
      </c>
      <c r="W31" s="71" t="s">
        <v>286</v>
      </c>
      <c r="X31" s="51">
        <f t="shared" si="2"/>
        <v>1</v>
      </c>
      <c r="Y31" s="60">
        <v>1</v>
      </c>
      <c r="Z31" s="60">
        <v>1</v>
      </c>
      <c r="AA31" s="63" t="s">
        <v>287</v>
      </c>
      <c r="AB31" s="109" t="s">
        <v>288</v>
      </c>
      <c r="AC31" s="154">
        <v>1</v>
      </c>
      <c r="AD31" s="60">
        <v>1</v>
      </c>
      <c r="AE31" s="82">
        <f t="shared" si="7"/>
        <v>1</v>
      </c>
      <c r="AF31" s="99" t="s">
        <v>289</v>
      </c>
      <c r="AG31" s="99" t="s">
        <v>290</v>
      </c>
      <c r="AH31" s="25">
        <f t="shared" si="4"/>
        <v>1</v>
      </c>
      <c r="AI31" s="129">
        <v>1</v>
      </c>
      <c r="AJ31" s="173">
        <v>1</v>
      </c>
      <c r="AK31" s="140" t="s">
        <v>291</v>
      </c>
      <c r="AL31" s="240" t="s">
        <v>292</v>
      </c>
      <c r="AM31" s="215">
        <v>1</v>
      </c>
      <c r="AN31" s="214">
        <v>1</v>
      </c>
      <c r="AO31" s="214">
        <v>1</v>
      </c>
      <c r="AP31" s="250" t="s">
        <v>293</v>
      </c>
      <c r="AQ31" s="262" t="s">
        <v>382</v>
      </c>
      <c r="AR31" s="215">
        <v>1</v>
      </c>
      <c r="AS31" s="214">
        <v>1</v>
      </c>
      <c r="AT31" s="214">
        <v>1</v>
      </c>
      <c r="AU31" s="264" t="s">
        <v>294</v>
      </c>
    </row>
    <row r="32" spans="1:47" s="58" customFormat="1" ht="285" x14ac:dyDescent="0.25">
      <c r="A32" s="29">
        <v>6</v>
      </c>
      <c r="B32" s="281" t="s">
        <v>80</v>
      </c>
      <c r="C32" s="49">
        <v>1</v>
      </c>
      <c r="D32" s="16">
        <v>17</v>
      </c>
      <c r="E32" s="14" t="s">
        <v>295</v>
      </c>
      <c r="F32" s="17">
        <f t="shared" si="0"/>
        <v>4.7058823529411764E-2</v>
      </c>
      <c r="G32" s="15" t="s">
        <v>82</v>
      </c>
      <c r="H32" s="20" t="s">
        <v>296</v>
      </c>
      <c r="I32" s="14" t="s">
        <v>297</v>
      </c>
      <c r="J32" s="14" t="s">
        <v>298</v>
      </c>
      <c r="K32" s="15">
        <v>0</v>
      </c>
      <c r="L32" s="15" t="s">
        <v>86</v>
      </c>
      <c r="M32" s="14" t="s">
        <v>241</v>
      </c>
      <c r="N32" s="18" t="s">
        <v>67</v>
      </c>
      <c r="O32" s="25">
        <v>0.4</v>
      </c>
      <c r="P32" s="25">
        <v>0.8</v>
      </c>
      <c r="Q32" s="25">
        <v>1</v>
      </c>
      <c r="R32" s="22">
        <f t="shared" si="1"/>
        <v>1</v>
      </c>
      <c r="S32" s="13" t="s">
        <v>68</v>
      </c>
      <c r="T32" s="14" t="s">
        <v>299</v>
      </c>
      <c r="U32" s="14" t="s">
        <v>300</v>
      </c>
      <c r="V32" s="14" t="s">
        <v>244</v>
      </c>
      <c r="W32" s="71" t="s">
        <v>301</v>
      </c>
      <c r="X32" s="52" t="str">
        <f t="shared" si="2"/>
        <v>No programada</v>
      </c>
      <c r="Y32" s="6" t="s">
        <v>67</v>
      </c>
      <c r="Z32" s="6" t="s">
        <v>67</v>
      </c>
      <c r="AA32" s="63" t="s">
        <v>73</v>
      </c>
      <c r="AB32" s="106" t="s">
        <v>67</v>
      </c>
      <c r="AC32" s="51">
        <f t="shared" si="3"/>
        <v>0.4</v>
      </c>
      <c r="AD32" s="18">
        <v>0.4</v>
      </c>
      <c r="AE32" s="82">
        <f t="shared" si="7"/>
        <v>1</v>
      </c>
      <c r="AF32" s="131" t="s">
        <v>302</v>
      </c>
      <c r="AG32" s="99" t="s">
        <v>303</v>
      </c>
      <c r="AH32" s="25">
        <f t="shared" si="4"/>
        <v>0.8</v>
      </c>
      <c r="AI32" s="129">
        <v>0.8</v>
      </c>
      <c r="AJ32" s="173">
        <v>1</v>
      </c>
      <c r="AK32" s="140" t="s">
        <v>304</v>
      </c>
      <c r="AL32" s="239" t="s">
        <v>305</v>
      </c>
      <c r="AM32" s="215">
        <v>1</v>
      </c>
      <c r="AN32" s="214">
        <v>1</v>
      </c>
      <c r="AO32" s="214">
        <v>1</v>
      </c>
      <c r="AP32" s="250" t="s">
        <v>306</v>
      </c>
      <c r="AQ32" s="261" t="s">
        <v>307</v>
      </c>
      <c r="AR32" s="215">
        <v>1</v>
      </c>
      <c r="AS32" s="253">
        <v>1</v>
      </c>
      <c r="AT32" s="253">
        <v>1</v>
      </c>
      <c r="AU32" s="264" t="s">
        <v>308</v>
      </c>
    </row>
    <row r="33" spans="1:47" ht="15.75" thickBot="1" x14ac:dyDescent="0.3">
      <c r="A33" s="223"/>
      <c r="B33" s="124"/>
      <c r="C33" s="223"/>
      <c r="D33" s="123"/>
      <c r="E33" s="224" t="s">
        <v>309</v>
      </c>
      <c r="F33" s="205">
        <f>SUM(F16:F32)</f>
        <v>0.80000000000000027</v>
      </c>
      <c r="G33" s="123"/>
      <c r="H33" s="123"/>
      <c r="I33" s="123"/>
      <c r="J33" s="123"/>
      <c r="K33" s="123"/>
      <c r="L33" s="123"/>
      <c r="M33" s="123"/>
      <c r="N33" s="225"/>
      <c r="O33" s="225"/>
      <c r="P33" s="225"/>
      <c r="Q33" s="225"/>
      <c r="R33" s="226"/>
      <c r="S33" s="223"/>
      <c r="T33" s="123"/>
      <c r="U33" s="123"/>
      <c r="V33" s="123"/>
      <c r="W33" s="124"/>
      <c r="X33" s="289"/>
      <c r="Y33" s="121"/>
      <c r="Z33" s="122">
        <f>AVERAGE(Z16:Z32)*0.8</f>
        <v>0.8666666666666667</v>
      </c>
      <c r="AA33" s="123"/>
      <c r="AB33" s="124"/>
      <c r="AC33" s="155"/>
      <c r="AD33" s="156"/>
      <c r="AE33" s="157">
        <f>AVERAGE(AE16:AE32)*0.8</f>
        <v>0.8</v>
      </c>
      <c r="AF33" s="120"/>
      <c r="AG33" s="120"/>
      <c r="AH33" s="121"/>
      <c r="AI33" s="121"/>
      <c r="AJ33" s="169">
        <f>AVERAGE(AJ16:AJ32)*80%</f>
        <v>0.71500000000000008</v>
      </c>
      <c r="AK33" s="142"/>
      <c r="AL33" s="243"/>
      <c r="AM33" s="290"/>
      <c r="AN33" s="205"/>
      <c r="AO33" s="122">
        <f>AVERAGE(AO16:AO32)*80%</f>
        <v>0.8</v>
      </c>
      <c r="AP33" s="123"/>
      <c r="AQ33" s="291"/>
      <c r="AR33" s="292"/>
      <c r="AS33" s="225"/>
      <c r="AT33" s="169">
        <f>AVERAGE(AT16:AT32)*80%</f>
        <v>0.78823529411764715</v>
      </c>
      <c r="AU33" s="226"/>
    </row>
    <row r="34" spans="1:47" s="59" customFormat="1" ht="136.5" customHeight="1" x14ac:dyDescent="0.25">
      <c r="A34" s="33">
        <v>7</v>
      </c>
      <c r="B34" s="40" t="s">
        <v>310</v>
      </c>
      <c r="C34" s="285">
        <v>0.8</v>
      </c>
      <c r="D34" s="36" t="s">
        <v>311</v>
      </c>
      <c r="E34" s="34" t="s">
        <v>312</v>
      </c>
      <c r="F34" s="37">
        <f>+(0.333333333333333)*20%</f>
        <v>6.6666666666666596E-2</v>
      </c>
      <c r="G34" s="34" t="s">
        <v>313</v>
      </c>
      <c r="H34" s="34" t="s">
        <v>314</v>
      </c>
      <c r="I34" s="34" t="s">
        <v>315</v>
      </c>
      <c r="J34" s="34" t="s">
        <v>316</v>
      </c>
      <c r="K34" s="34"/>
      <c r="L34" s="34" t="s">
        <v>317</v>
      </c>
      <c r="M34" s="38" t="s">
        <v>318</v>
      </c>
      <c r="N34" s="39" t="s">
        <v>67</v>
      </c>
      <c r="O34" s="39">
        <v>0.8</v>
      </c>
      <c r="P34" s="39" t="s">
        <v>67</v>
      </c>
      <c r="Q34" s="39">
        <v>0.8</v>
      </c>
      <c r="R34" s="39">
        <v>0.8</v>
      </c>
      <c r="S34" s="34" t="s">
        <v>68</v>
      </c>
      <c r="T34" s="34" t="s">
        <v>319</v>
      </c>
      <c r="U34" s="34" t="s">
        <v>319</v>
      </c>
      <c r="V34" s="34" t="s">
        <v>320</v>
      </c>
      <c r="W34" s="40" t="s">
        <v>321</v>
      </c>
      <c r="X34" s="158" t="str">
        <f>N34</f>
        <v>No programada</v>
      </c>
      <c r="Y34" s="282" t="s">
        <v>67</v>
      </c>
      <c r="Z34" s="282" t="s">
        <v>67</v>
      </c>
      <c r="AA34" s="283" t="s">
        <v>73</v>
      </c>
      <c r="AB34" s="284" t="s">
        <v>67</v>
      </c>
      <c r="AC34" s="158">
        <f t="shared" si="3"/>
        <v>0.8</v>
      </c>
      <c r="AD34" s="159">
        <v>0.432</v>
      </c>
      <c r="AE34" s="159">
        <f>AD34/AC34</f>
        <v>0.53999999999999992</v>
      </c>
      <c r="AF34" s="34" t="s">
        <v>324</v>
      </c>
      <c r="AG34" s="117" t="s">
        <v>322</v>
      </c>
      <c r="AH34" s="118" t="str">
        <f t="shared" si="4"/>
        <v>No programada</v>
      </c>
      <c r="AI34" s="34" t="s">
        <v>67</v>
      </c>
      <c r="AJ34" s="34" t="s">
        <v>67</v>
      </c>
      <c r="AK34" s="117" t="s">
        <v>323</v>
      </c>
      <c r="AL34" s="40" t="s">
        <v>67</v>
      </c>
      <c r="AM34" s="285">
        <f t="shared" si="5"/>
        <v>0.8</v>
      </c>
      <c r="AN34" s="210">
        <v>0.82</v>
      </c>
      <c r="AO34" s="35">
        <v>1</v>
      </c>
      <c r="AP34" s="34" t="s">
        <v>383</v>
      </c>
      <c r="AQ34" s="286" t="s">
        <v>384</v>
      </c>
      <c r="AR34" s="66">
        <f t="shared" si="6"/>
        <v>0.8</v>
      </c>
      <c r="AS34" s="126">
        <f>(AD34+AN34)/2</f>
        <v>0.626</v>
      </c>
      <c r="AT34" s="127">
        <f>AS34/AR34</f>
        <v>0.78249999999999997</v>
      </c>
      <c r="AU34" s="305" t="s">
        <v>383</v>
      </c>
    </row>
    <row r="35" spans="1:47" s="59" customFormat="1" ht="120" customHeight="1" x14ac:dyDescent="0.25">
      <c r="A35" s="41">
        <v>7</v>
      </c>
      <c r="B35" s="48" t="s">
        <v>310</v>
      </c>
      <c r="C35" s="276">
        <v>1</v>
      </c>
      <c r="D35" s="44" t="s">
        <v>325</v>
      </c>
      <c r="E35" s="42" t="s">
        <v>326</v>
      </c>
      <c r="F35" s="45">
        <f>+(0.333333333333333)*20%</f>
        <v>6.6666666666666596E-2</v>
      </c>
      <c r="G35" s="42" t="s">
        <v>313</v>
      </c>
      <c r="H35" s="42" t="s">
        <v>327</v>
      </c>
      <c r="I35" s="42" t="s">
        <v>328</v>
      </c>
      <c r="J35" s="42" t="s">
        <v>329</v>
      </c>
      <c r="K35" s="42"/>
      <c r="L35" s="42" t="s">
        <v>330</v>
      </c>
      <c r="M35" s="46" t="s">
        <v>331</v>
      </c>
      <c r="N35" s="47">
        <v>0.25</v>
      </c>
      <c r="O35" s="47">
        <v>0.02</v>
      </c>
      <c r="P35" s="47">
        <v>0.56000000000000005</v>
      </c>
      <c r="Q35" s="47">
        <v>0.17</v>
      </c>
      <c r="R35" s="47">
        <v>1</v>
      </c>
      <c r="S35" s="42" t="s">
        <v>68</v>
      </c>
      <c r="T35" s="42" t="s">
        <v>332</v>
      </c>
      <c r="U35" s="42" t="s">
        <v>332</v>
      </c>
      <c r="V35" s="34" t="s">
        <v>320</v>
      </c>
      <c r="W35" s="48" t="s">
        <v>333</v>
      </c>
      <c r="X35" s="67">
        <f>N35</f>
        <v>0.25</v>
      </c>
      <c r="Y35" s="68">
        <v>0</v>
      </c>
      <c r="Z35" s="68">
        <v>0</v>
      </c>
      <c r="AA35" s="65" t="s">
        <v>334</v>
      </c>
      <c r="AB35" s="110" t="s">
        <v>335</v>
      </c>
      <c r="AC35" s="67">
        <f t="shared" si="3"/>
        <v>0.02</v>
      </c>
      <c r="AD35" s="68">
        <v>0</v>
      </c>
      <c r="AE35" s="125">
        <f>AD35/AC35</f>
        <v>0</v>
      </c>
      <c r="AF35" s="42" t="s">
        <v>336</v>
      </c>
      <c r="AG35" s="96" t="s">
        <v>337</v>
      </c>
      <c r="AH35" s="115">
        <f t="shared" si="4"/>
        <v>0.56000000000000005</v>
      </c>
      <c r="AI35" s="115">
        <v>0.56000000000000005</v>
      </c>
      <c r="AJ35" s="170">
        <f t="shared" ref="AJ35" si="11">IF(AI35/AH35&gt;100%,100%,AI35/AH35)</f>
        <v>1</v>
      </c>
      <c r="AK35" s="143" t="s">
        <v>338</v>
      </c>
      <c r="AL35" s="244" t="s">
        <v>339</v>
      </c>
      <c r="AM35" s="276">
        <f t="shared" si="5"/>
        <v>0.17</v>
      </c>
      <c r="AN35" s="43">
        <v>0.44</v>
      </c>
      <c r="AO35" s="43">
        <v>1</v>
      </c>
      <c r="AP35" s="42" t="s">
        <v>385</v>
      </c>
      <c r="AQ35" s="265" t="s">
        <v>387</v>
      </c>
      <c r="AR35" s="67">
        <f t="shared" si="6"/>
        <v>1</v>
      </c>
      <c r="AS35" s="68">
        <f>SUM(Y35,AD35,AI35,AN35)</f>
        <v>1</v>
      </c>
      <c r="AT35" s="125">
        <f>AS35/AR35</f>
        <v>1</v>
      </c>
      <c r="AU35" s="265" t="s">
        <v>385</v>
      </c>
    </row>
    <row r="36" spans="1:47" s="59" customFormat="1" ht="120" x14ac:dyDescent="0.25">
      <c r="A36" s="41">
        <v>7</v>
      </c>
      <c r="B36" s="48" t="s">
        <v>310</v>
      </c>
      <c r="C36" s="276">
        <v>1</v>
      </c>
      <c r="D36" s="44" t="s">
        <v>340</v>
      </c>
      <c r="E36" s="42" t="s">
        <v>341</v>
      </c>
      <c r="F36" s="45">
        <f>+(0.333333333333333)*20%</f>
        <v>6.6666666666666596E-2</v>
      </c>
      <c r="G36" s="42" t="s">
        <v>313</v>
      </c>
      <c r="H36" s="42" t="s">
        <v>342</v>
      </c>
      <c r="I36" s="42" t="s">
        <v>343</v>
      </c>
      <c r="J36" s="42" t="s">
        <v>344</v>
      </c>
      <c r="K36" s="42"/>
      <c r="L36" s="42" t="s">
        <v>330</v>
      </c>
      <c r="M36" s="46" t="s">
        <v>345</v>
      </c>
      <c r="N36" s="47" t="s">
        <v>67</v>
      </c>
      <c r="O36" s="47">
        <v>1</v>
      </c>
      <c r="P36" s="47" t="s">
        <v>346</v>
      </c>
      <c r="Q36" s="47">
        <v>1</v>
      </c>
      <c r="R36" s="47">
        <v>1</v>
      </c>
      <c r="S36" s="42" t="s">
        <v>68</v>
      </c>
      <c r="T36" s="42" t="s">
        <v>347</v>
      </c>
      <c r="U36" s="42" t="s">
        <v>348</v>
      </c>
      <c r="V36" s="34" t="s">
        <v>320</v>
      </c>
      <c r="W36" s="48" t="s">
        <v>349</v>
      </c>
      <c r="X36" s="67" t="str">
        <f>N36</f>
        <v>No programada</v>
      </c>
      <c r="Y36" s="69" t="s">
        <v>67</v>
      </c>
      <c r="Z36" s="69" t="s">
        <v>67</v>
      </c>
      <c r="AA36" s="70" t="s">
        <v>73</v>
      </c>
      <c r="AB36" s="111" t="s">
        <v>67</v>
      </c>
      <c r="AC36" s="67">
        <f t="shared" si="3"/>
        <v>1</v>
      </c>
      <c r="AD36" s="68">
        <v>1</v>
      </c>
      <c r="AE36" s="125">
        <v>1</v>
      </c>
      <c r="AF36" s="96" t="s">
        <v>350</v>
      </c>
      <c r="AG36" s="96" t="s">
        <v>351</v>
      </c>
      <c r="AH36" s="115" t="s">
        <v>67</v>
      </c>
      <c r="AI36" s="42" t="s">
        <v>67</v>
      </c>
      <c r="AJ36" s="170" t="s">
        <v>67</v>
      </c>
      <c r="AK36" s="117" t="s">
        <v>323</v>
      </c>
      <c r="AL36" s="40" t="s">
        <v>67</v>
      </c>
      <c r="AM36" s="276">
        <f t="shared" si="5"/>
        <v>1</v>
      </c>
      <c r="AN36" s="43">
        <v>1</v>
      </c>
      <c r="AO36" s="43">
        <v>1</v>
      </c>
      <c r="AP36" s="42" t="s">
        <v>386</v>
      </c>
      <c r="AQ36" s="265" t="s">
        <v>388</v>
      </c>
      <c r="AR36" s="67">
        <f t="shared" si="6"/>
        <v>1</v>
      </c>
      <c r="AS36" s="68">
        <f>SUM(AD36,AI36)</f>
        <v>1</v>
      </c>
      <c r="AT36" s="125">
        <f>AS36/AR36</f>
        <v>1</v>
      </c>
      <c r="AU36" s="265" t="s">
        <v>386</v>
      </c>
    </row>
    <row r="37" spans="1:47" x14ac:dyDescent="0.25">
      <c r="A37" s="86"/>
      <c r="B37" s="88"/>
      <c r="C37" s="293"/>
      <c r="D37" s="86"/>
      <c r="E37" s="227" t="s">
        <v>352</v>
      </c>
      <c r="F37" s="228">
        <f>SUM(F34:F36)</f>
        <v>0.19999999999999979</v>
      </c>
      <c r="G37" s="227"/>
      <c r="H37" s="227"/>
      <c r="I37" s="227"/>
      <c r="J37" s="227"/>
      <c r="K37" s="227"/>
      <c r="L37" s="227"/>
      <c r="M37" s="227"/>
      <c r="N37" s="229"/>
      <c r="O37" s="229"/>
      <c r="P37" s="229"/>
      <c r="Q37" s="229"/>
      <c r="R37" s="229">
        <f>AVERAGE(R35:R36)</f>
        <v>1</v>
      </c>
      <c r="S37" s="227"/>
      <c r="T37" s="86"/>
      <c r="U37" s="86"/>
      <c r="V37" s="86"/>
      <c r="W37" s="88"/>
      <c r="X37" s="83"/>
      <c r="Y37" s="84"/>
      <c r="Z37" s="85">
        <f>AVERAGE(Z34:Z36)*0.2</f>
        <v>0</v>
      </c>
      <c r="AA37" s="86"/>
      <c r="AB37" s="88"/>
      <c r="AC37" s="160"/>
      <c r="AD37" s="161"/>
      <c r="AE37" s="162">
        <f>AVERAGE(AE34:AE36)*20%</f>
        <v>0.10266666666666667</v>
      </c>
      <c r="AF37" s="101"/>
      <c r="AG37" s="101"/>
      <c r="AH37" s="84"/>
      <c r="AI37" s="84"/>
      <c r="AJ37" s="171">
        <f>AVERAGE(AJ34:AJ36)*20%</f>
        <v>0.2</v>
      </c>
      <c r="AK37" s="144"/>
      <c r="AL37" s="245"/>
      <c r="AM37" s="277"/>
      <c r="AN37" s="206"/>
      <c r="AO37" s="235">
        <f>AVERAGE(AO34:AO36)*0.2</f>
        <v>0.2</v>
      </c>
      <c r="AP37" s="86"/>
      <c r="AQ37" s="275"/>
      <c r="AR37" s="83"/>
      <c r="AS37" s="84"/>
      <c r="AT37" s="171">
        <f>AVERAGE(AT34:AT36)*20%</f>
        <v>0.1855</v>
      </c>
      <c r="AU37" s="87"/>
    </row>
    <row r="38" spans="1:47" ht="15.75" thickBot="1" x14ac:dyDescent="0.3">
      <c r="A38" s="230"/>
      <c r="B38" s="234"/>
      <c r="C38" s="294"/>
      <c r="D38" s="230"/>
      <c r="E38" s="231" t="s">
        <v>353</v>
      </c>
      <c r="F38" s="232">
        <f>F37+F33</f>
        <v>1</v>
      </c>
      <c r="G38" s="230"/>
      <c r="H38" s="230"/>
      <c r="I38" s="230"/>
      <c r="J38" s="230"/>
      <c r="K38" s="230"/>
      <c r="L38" s="230"/>
      <c r="M38" s="230"/>
      <c r="N38" s="233"/>
      <c r="O38" s="233"/>
      <c r="P38" s="233"/>
      <c r="Q38" s="233"/>
      <c r="R38" s="233">
        <f>R37*$F$37</f>
        <v>0.19999999999999979</v>
      </c>
      <c r="S38" s="230"/>
      <c r="T38" s="230"/>
      <c r="U38" s="230"/>
      <c r="V38" s="230"/>
      <c r="W38" s="234"/>
      <c r="X38" s="89"/>
      <c r="Y38" s="90"/>
      <c r="Z38" s="91">
        <f>Z33+Z37</f>
        <v>0.8666666666666667</v>
      </c>
      <c r="AA38" s="92"/>
      <c r="AB38" s="94"/>
      <c r="AC38" s="163"/>
      <c r="AD38" s="164"/>
      <c r="AE38" s="165">
        <f>AE33+AE37</f>
        <v>0.90266666666666673</v>
      </c>
      <c r="AF38" s="102"/>
      <c r="AG38" s="102"/>
      <c r="AH38" s="90"/>
      <c r="AI38" s="90"/>
      <c r="AJ38" s="172">
        <f>AJ33+AJ37</f>
        <v>0.91500000000000004</v>
      </c>
      <c r="AK38" s="145"/>
      <c r="AL38" s="246"/>
      <c r="AM38" s="278"/>
      <c r="AN38" s="207"/>
      <c r="AO38" s="172">
        <f>AO33+AO37</f>
        <v>1</v>
      </c>
      <c r="AP38" s="92"/>
      <c r="AQ38" s="279"/>
      <c r="AR38" s="89"/>
      <c r="AS38" s="90"/>
      <c r="AT38" s="172">
        <f>AT33+AT37</f>
        <v>0.97373529411764714</v>
      </c>
      <c r="AU38" s="93"/>
    </row>
    <row r="39" spans="1:47" hidden="1" x14ac:dyDescent="0.25">
      <c r="AR39" s="302"/>
      <c r="AS39" s="303"/>
      <c r="AT39" s="303"/>
      <c r="AU39" s="304"/>
    </row>
  </sheetData>
  <sheetProtection formatColumns="0" formatRows="0"/>
  <autoFilter ref="A15:AU38" xr:uid="{00000000-0001-0000-0000-000000000000}"/>
  <mergeCells count="27">
    <mergeCell ref="A12:B13"/>
    <mergeCell ref="A1:M1"/>
    <mergeCell ref="N1:R1"/>
    <mergeCell ref="A2:R2"/>
    <mergeCell ref="A4:B8"/>
    <mergeCell ref="C4:E8"/>
    <mergeCell ref="C12:R13"/>
    <mergeCell ref="I5:M5"/>
    <mergeCell ref="I6:M6"/>
    <mergeCell ref="I7:M7"/>
    <mergeCell ref="I9:M9"/>
    <mergeCell ref="I11:M11"/>
    <mergeCell ref="I10:M10"/>
    <mergeCell ref="I14:J14"/>
    <mergeCell ref="AR12:AU12"/>
    <mergeCell ref="AR13:AU13"/>
    <mergeCell ref="X12:AB12"/>
    <mergeCell ref="G4:M4"/>
    <mergeCell ref="S12:W13"/>
    <mergeCell ref="X13:AB13"/>
    <mergeCell ref="AC13:AG13"/>
    <mergeCell ref="AH13:AL13"/>
    <mergeCell ref="AM13:AQ13"/>
    <mergeCell ref="AM12:AQ12"/>
    <mergeCell ref="AH12:AL12"/>
    <mergeCell ref="AC12:AG12"/>
    <mergeCell ref="I8:M8"/>
  </mergeCells>
  <phoneticPr fontId="4" type="noConversion"/>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U22:AU23 AA34:AA36 AU30 AA19:AA28 AA30:AA32" xr:uid="{00000000-0002-0000-0000-000000000000}">
      <formula1>2500</formula1>
    </dataValidation>
    <dataValidation type="textLength" operator="lessThanOrEqual" allowBlank="1" showInputMessage="1" showErrorMessage="1" error="Por favor ingresar menos de 2.500 caracteres, incluyendo espacios." sqref="AB34:AB36 AD27 AD16:AG16 AA16:AA18 Y16:Z32 AB16:AB32 AA29 Y34:Z36 AD31 AD18:AG18 AU18 AO16" xr:uid="{00000000-0002-0000-0000-000001000000}">
      <formula1>2500</formula1>
    </dataValidation>
  </dataValidations>
  <hyperlinks>
    <hyperlink ref="AG26" r:id="rId1" xr:uid="{00000000-0004-0000-0000-000000000000}"/>
    <hyperlink ref="AG27" r:id="rId2" xr:uid="{00000000-0004-0000-0000-000001000000}"/>
    <hyperlink ref="AL27" r:id="rId3" display="https://gobiernobogota.sharepoint.com/:f:/s/SALRYC/EsOX0bpSgPNEmUjBU0fr26EBn8C_Fi7bYTKc6NfvGqjyEQ?e=YocsyH" xr:uid="{BDBA6F34-D180-45B3-B667-7C0B76585D9A}"/>
    <hyperlink ref="AL26" r:id="rId4" xr:uid="{CE2B239B-C2EB-46CC-B4F4-ABDF95E8325E}"/>
    <hyperlink ref="AQ25" r:id="rId5" xr:uid="{560575F3-073F-4A7D-BC42-8288A9547587}"/>
    <hyperlink ref="AQ26" r:id="rId6" display="https://gobiernobogota.sharepoint.com/sites/grSubsecretariaparaGobernabilidad/Documentos%20compartidos/Forms/AllItems.aspx?id=%2Fsites%2FgrSubsecretariaparaGobernabilidad%2FDocumentos%20compartidos%2FVarios%2FRequerimientos%20OAP%2FPLAN%20DE%20GESTI%C3%93N%2F2021%2FIII%20TRIMESTRE%2FEVIDENCIAS%2FSARLC%2Feventos%20capacitacion" xr:uid="{DEED1382-FA3C-4FAF-B0D9-494C2C2A0DF6}"/>
    <hyperlink ref="AQ28" r:id="rId7" xr:uid="{7456C538-A381-430B-B706-6E87CE20C036}"/>
    <hyperlink ref="AQ23" r:id="rId8" display="https://gobiernobogota-my.sharepoint.com/personal/eliana_garzon_gobiernobogota_gov_co/_layouts/15/onedrive.aspx?id=%2Fpersonal%2Feliana%5Fgarzon%5Fgobiernobogota%5Fgov%5Fco%2FDocuments%2FEVIDENCIAS%20MENSUALES%20STDD%2FSOPORTES%20DE%20ACTIVIDADES%20MENSUALES%20SDD" xr:uid="{8A923053-828A-4BC7-B91D-7BAE28BE6113}"/>
  </hyperlinks>
  <pageMargins left="0.7" right="0.7" top="0.75" bottom="0.75" header="0.3" footer="0.3"/>
  <pageSetup paperSize="9" scale="43" orientation="portrait" r:id="rId9"/>
  <colBreaks count="1" manualBreakCount="1">
    <brk id="14" max="1048575" man="1"/>
  </colBreaks>
  <ignoredErrors>
    <ignoredError sqref="R37" formulaRange="1"/>
  </ignoredError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0.85546875" defaultRowHeight="15" x14ac:dyDescent="0.25"/>
  <cols>
    <col min="1" max="1" width="6" bestFit="1" customWidth="1"/>
    <col min="2" max="2" width="27.5703125" customWidth="1"/>
    <col min="3" max="5" width="15.85546875" customWidth="1"/>
  </cols>
  <sheetData>
    <row r="1" spans="1:5" ht="45" x14ac:dyDescent="0.25">
      <c r="A1" s="4" t="s">
        <v>28</v>
      </c>
      <c r="B1" s="3" t="s">
        <v>354</v>
      </c>
      <c r="C1" s="3" t="s">
        <v>34</v>
      </c>
      <c r="D1" s="1" t="s">
        <v>39</v>
      </c>
      <c r="E1" s="2" t="s">
        <v>46</v>
      </c>
    </row>
    <row r="2" spans="1:5" x14ac:dyDescent="0.25">
      <c r="A2" s="5">
        <v>1</v>
      </c>
      <c r="B2" s="5" t="s">
        <v>59</v>
      </c>
      <c r="C2" s="5" t="s">
        <v>355</v>
      </c>
      <c r="D2" s="5" t="s">
        <v>356</v>
      </c>
      <c r="E2" s="5" t="s">
        <v>357</v>
      </c>
    </row>
    <row r="3" spans="1:5" x14ac:dyDescent="0.25">
      <c r="A3" s="5">
        <v>2</v>
      </c>
      <c r="B3" s="5" t="s">
        <v>358</v>
      </c>
      <c r="C3" s="5" t="s">
        <v>359</v>
      </c>
      <c r="D3" s="5" t="s">
        <v>360</v>
      </c>
      <c r="E3" s="5" t="s">
        <v>361</v>
      </c>
    </row>
    <row r="4" spans="1:5" x14ac:dyDescent="0.25">
      <c r="A4" s="5">
        <v>3</v>
      </c>
      <c r="B4" s="5" t="s">
        <v>362</v>
      </c>
      <c r="C4" s="5" t="s">
        <v>82</v>
      </c>
      <c r="D4" s="5" t="s">
        <v>363</v>
      </c>
      <c r="E4" s="5" t="s">
        <v>364</v>
      </c>
    </row>
    <row r="5" spans="1:5" x14ac:dyDescent="0.25">
      <c r="A5" s="5">
        <v>4</v>
      </c>
      <c r="B5" s="5" t="s">
        <v>365</v>
      </c>
      <c r="C5" s="5" t="s">
        <v>313</v>
      </c>
      <c r="D5" s="5" t="s">
        <v>317</v>
      </c>
      <c r="E5" s="5"/>
    </row>
    <row r="6" spans="1:5" x14ac:dyDescent="0.25">
      <c r="A6" s="5">
        <v>5</v>
      </c>
      <c r="B6" s="5" t="s">
        <v>80</v>
      </c>
      <c r="C6" s="5"/>
      <c r="D6" s="5"/>
      <c r="E6" s="5"/>
    </row>
    <row r="7" spans="1:5" x14ac:dyDescent="0.25">
      <c r="A7" s="5">
        <v>6</v>
      </c>
      <c r="B7" s="5" t="s">
        <v>366</v>
      </c>
      <c r="C7" s="5"/>
      <c r="D7" s="5"/>
      <c r="E7" s="5"/>
    </row>
    <row r="8" spans="1:5" x14ac:dyDescent="0.25">
      <c r="A8" s="5">
        <v>7</v>
      </c>
      <c r="B8" s="5" t="s">
        <v>310</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cp:lastPrinted>2022-01-19T22:34:05Z</cp:lastPrinted>
  <dcterms:created xsi:type="dcterms:W3CDTF">2021-01-25T18:44:53Z</dcterms:created>
  <dcterms:modified xsi:type="dcterms:W3CDTF">2022-01-27T23:08:03Z</dcterms:modified>
  <cp:category/>
  <cp:contentStatus/>
</cp:coreProperties>
</file>