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Alcaldías Locales/OTROS DOCUMENTOS/IV TRIMESTRE/Publicacion_marzo 2022/"/>
    </mc:Choice>
  </mc:AlternateContent>
  <xr:revisionPtr revIDLastSave="29" documentId="14_{9A588304-A475-485B-802F-740A19CB4BD7}" xr6:coauthVersionLast="47" xr6:coauthVersionMax="47" xr10:uidLastSave="{847CB885-671B-423A-AE76-0EA737869794}"/>
  <workbookProtection lockStructure="1"/>
  <bookViews>
    <workbookView xWindow="-120" yWindow="-120" windowWidth="29040" windowHeight="15840" xr2:uid="{00000000-000D-0000-FFFF-FFFF00000000}"/>
  </bookViews>
  <sheets>
    <sheet name="2021 Santa F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5" i="1" l="1"/>
  <c r="AQ34" i="1"/>
  <c r="AQ33" i="1"/>
  <c r="AQ32" i="1"/>
  <c r="AQ31" i="1"/>
  <c r="AQ30" i="1"/>
  <c r="AQ29" i="1"/>
  <c r="AQ28" i="1"/>
  <c r="AR40" i="1"/>
  <c r="AQ27" i="1"/>
  <c r="AQ26" i="1"/>
  <c r="AQ25" i="1"/>
  <c r="AQ39" i="1"/>
  <c r="AQ38" i="1"/>
  <c r="AM41" i="1"/>
  <c r="AQ37" i="1"/>
  <c r="AK29" i="1"/>
  <c r="AM29" i="1" s="1"/>
  <c r="AB20" i="1"/>
  <c r="AA35" i="1"/>
  <c r="AC35" i="1" s="1"/>
  <c r="AA34" i="1"/>
  <c r="AC34" i="1" s="1"/>
  <c r="AA33" i="1"/>
  <c r="AC33" i="1" s="1"/>
  <c r="AA32" i="1"/>
  <c r="AC32" i="1" s="1"/>
  <c r="AC31" i="1"/>
  <c r="AA30" i="1"/>
  <c r="AC30" i="1" s="1"/>
  <c r="AA29" i="1"/>
  <c r="AC29" i="1" s="1"/>
  <c r="AA28" i="1"/>
  <c r="AC28" i="1" s="1"/>
  <c r="AA27" i="1"/>
  <c r="AC27" i="1" s="1"/>
  <c r="AA26" i="1"/>
  <c r="AC26" i="1" s="1"/>
  <c r="AA25" i="1"/>
  <c r="AC25" i="1" s="1"/>
  <c r="AA24" i="1"/>
  <c r="AC24" i="1" s="1"/>
  <c r="AA23" i="1"/>
  <c r="AC23" i="1" s="1"/>
  <c r="AA22" i="1"/>
  <c r="AC22" i="1" s="1"/>
  <c r="AA21" i="1"/>
  <c r="AA20" i="1"/>
  <c r="AC18" i="1"/>
  <c r="X42" i="1"/>
  <c r="M42" i="1"/>
  <c r="L42" i="1"/>
  <c r="E19" i="1"/>
  <c r="E20" i="1"/>
  <c r="E21" i="1"/>
  <c r="E22" i="1"/>
  <c r="E23" i="1"/>
  <c r="E24" i="1"/>
  <c r="E25" i="1"/>
  <c r="E26" i="1"/>
  <c r="E27" i="1"/>
  <c r="E28" i="1"/>
  <c r="E29" i="1"/>
  <c r="E30" i="1"/>
  <c r="E31" i="1"/>
  <c r="E32" i="1"/>
  <c r="E33" i="1"/>
  <c r="E34" i="1"/>
  <c r="E35" i="1"/>
  <c r="P33" i="1"/>
  <c r="AP33" i="1" s="1"/>
  <c r="P34" i="1"/>
  <c r="AP34" i="1" s="1"/>
  <c r="P35" i="1"/>
  <c r="AP35" i="1" s="1"/>
  <c r="E18" i="1"/>
  <c r="P32" i="1"/>
  <c r="AP32" i="1" s="1"/>
  <c r="P31" i="1"/>
  <c r="AP31" i="1" s="1"/>
  <c r="P30" i="1"/>
  <c r="AP30" i="1" s="1"/>
  <c r="P29" i="1"/>
  <c r="AP29" i="1" s="1"/>
  <c r="P28" i="1"/>
  <c r="AP28" i="1" s="1"/>
  <c r="P42" i="1"/>
  <c r="O42" i="1"/>
  <c r="N42" i="1"/>
  <c r="AP41" i="1"/>
  <c r="AR41" i="1" s="1"/>
  <c r="AP39" i="1"/>
  <c r="AR39" i="1" s="1"/>
  <c r="AP38" i="1"/>
  <c r="AP37" i="1"/>
  <c r="AP27" i="1"/>
  <c r="AP26" i="1"/>
  <c r="AP25" i="1"/>
  <c r="AP24" i="1"/>
  <c r="AR24" i="1" s="1"/>
  <c r="AP23" i="1"/>
  <c r="AR23" i="1" s="1"/>
  <c r="AP22" i="1"/>
  <c r="AR22" i="1" s="1"/>
  <c r="AP21" i="1"/>
  <c r="AR21" i="1" s="1"/>
  <c r="AP20" i="1"/>
  <c r="AR20" i="1" s="1"/>
  <c r="AP19" i="1"/>
  <c r="AR19" i="1" s="1"/>
  <c r="AP18" i="1"/>
  <c r="AR18" i="1" s="1"/>
  <c r="AK40" i="1"/>
  <c r="AK39" i="1"/>
  <c r="AM39" i="1" s="1"/>
  <c r="AK38" i="1"/>
  <c r="AM38" i="1" s="1"/>
  <c r="AK37" i="1"/>
  <c r="AM37" i="1" s="1"/>
  <c r="AK35" i="1"/>
  <c r="AM35" i="1" s="1"/>
  <c r="AK34" i="1"/>
  <c r="AM34" i="1" s="1"/>
  <c r="AK33" i="1"/>
  <c r="AM33" i="1" s="1"/>
  <c r="AK32" i="1"/>
  <c r="AM32" i="1" s="1"/>
  <c r="AK31" i="1"/>
  <c r="AM31" i="1" s="1"/>
  <c r="AK30" i="1"/>
  <c r="AM30" i="1" s="1"/>
  <c r="AK28" i="1"/>
  <c r="AM28" i="1" s="1"/>
  <c r="AK27" i="1"/>
  <c r="AM27" i="1" s="1"/>
  <c r="AK26" i="1"/>
  <c r="AM26" i="1" s="1"/>
  <c r="AK25" i="1"/>
  <c r="AM25" i="1" s="1"/>
  <c r="AK24" i="1"/>
  <c r="AM24" i="1" s="1"/>
  <c r="AK23" i="1"/>
  <c r="AM23" i="1" s="1"/>
  <c r="AK22" i="1"/>
  <c r="AM22" i="1" s="1"/>
  <c r="AK21" i="1"/>
  <c r="AM21" i="1" s="1"/>
  <c r="AK20" i="1"/>
  <c r="AM20" i="1" s="1"/>
  <c r="AK19" i="1"/>
  <c r="AM19" i="1" s="1"/>
  <c r="AM18" i="1"/>
  <c r="AF41" i="1"/>
  <c r="AH41" i="1" s="1"/>
  <c r="AF39" i="1"/>
  <c r="AH39" i="1" s="1"/>
  <c r="AF38" i="1"/>
  <c r="AH38" i="1" s="1"/>
  <c r="AF35" i="1"/>
  <c r="AH35" i="1" s="1"/>
  <c r="AF34" i="1"/>
  <c r="AH34" i="1" s="1"/>
  <c r="AF33" i="1"/>
  <c r="AH33" i="1" s="1"/>
  <c r="AF32" i="1"/>
  <c r="AH32"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8" i="1"/>
  <c r="AH18" i="1" s="1"/>
  <c r="AA41" i="1"/>
  <c r="AC41" i="1" s="1"/>
  <c r="AA40" i="1"/>
  <c r="AC40" i="1" s="1"/>
  <c r="AA39" i="1"/>
  <c r="AC39" i="1" s="1"/>
  <c r="AA38" i="1"/>
  <c r="AC38" i="1" s="1"/>
  <c r="AA37" i="1"/>
  <c r="AC37" i="1" s="1"/>
  <c r="V41" i="1"/>
  <c r="V38" i="1"/>
  <c r="V35" i="1"/>
  <c r="V34" i="1"/>
  <c r="V33" i="1"/>
  <c r="V32" i="1"/>
  <c r="V31" i="1"/>
  <c r="V30" i="1"/>
  <c r="X30" i="1" s="1"/>
  <c r="V29" i="1"/>
  <c r="V28" i="1"/>
  <c r="V27" i="1"/>
  <c r="X27" i="1" s="1"/>
  <c r="V26" i="1"/>
  <c r="X26" i="1" s="1"/>
  <c r="V25" i="1"/>
  <c r="X25" i="1" s="1"/>
  <c r="V24" i="1"/>
  <c r="V23" i="1"/>
  <c r="V22" i="1"/>
  <c r="X22" i="1" s="1"/>
  <c r="V21" i="1"/>
  <c r="V20" i="1"/>
  <c r="E42" i="1"/>
  <c r="N43" i="1" s="1"/>
  <c r="AR38" i="1" l="1"/>
  <c r="AR42" i="1" s="1"/>
  <c r="AR30" i="1"/>
  <c r="M43" i="1"/>
  <c r="AM42" i="1"/>
  <c r="AR25" i="1"/>
  <c r="AC20" i="1"/>
  <c r="AC36" i="1" s="1"/>
  <c r="AC43" i="1" s="1"/>
  <c r="AC42" i="1"/>
  <c r="AR37" i="1"/>
  <c r="AR31" i="1"/>
  <c r="AR26" i="1"/>
  <c r="AH42" i="1"/>
  <c r="AR32" i="1"/>
  <c r="E36" i="1"/>
  <c r="E43" i="1" s="1"/>
  <c r="AR27" i="1"/>
  <c r="O43" i="1"/>
  <c r="AR28" i="1"/>
  <c r="AH36" i="1"/>
  <c r="AR29" i="1"/>
  <c r="X36" i="1"/>
  <c r="X43" i="1" s="1"/>
  <c r="AM36" i="1"/>
  <c r="AM43" i="1" s="1"/>
  <c r="L43" i="1"/>
  <c r="P43" i="1"/>
  <c r="AR33" i="1"/>
  <c r="AR34" i="1"/>
  <c r="AR35" i="1"/>
  <c r="AH43" i="1" l="1"/>
  <c r="AR36" i="1"/>
  <c r="AR43" i="1" s="1"/>
</calcChain>
</file>

<file path=xl/sharedStrings.xml><?xml version="1.0" encoding="utf-8"?>
<sst xmlns="http://schemas.openxmlformats.org/spreadsheetml/2006/main" count="621" uniqueCount="342">
  <si>
    <r>
      <t xml:space="preserve">ALCALDÍA LOCAL DE </t>
    </r>
    <r>
      <rPr>
        <b/>
        <u/>
        <sz val="11"/>
        <color indexed="8"/>
        <rFont val="Calibri Light"/>
        <family val="2"/>
      </rPr>
      <t>SANTA FE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</si>
  <si>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</si>
  <si>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</si>
  <si>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</si>
  <si>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</si>
  <si>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</si>
  <si>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</si>
  <si>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</si>
  <si>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</si>
  <si>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</si>
  <si>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160841</t>
  </si>
  <si>
    <t>28 de abril de 2021</t>
  </si>
  <si>
    <t xml:space="preserve">Para el primer trimestre de la vigencia 2021, el plan de gestión de la Alcaldía Local alcanzó un nivel de desempeño del 84% de acuerdo con lo programado, y del 26% acumulado para la vigencia.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 </t>
  </si>
  <si>
    <t>30 de julio de 2021</t>
  </si>
  <si>
    <t xml:space="preserve">Para el segundo trimestre de la vigencia 2021, el plan de gestión de la Alcaldía Local alcanzó un nivel de desempeño del 83,19% de acuerdo con lo programado, y del 47,14% acumulado para la vigencia. Se corrigió la magnitud de la meta No. 5 para el I Trimestre de 2021, de acuerdo con la información aportada. </t>
  </si>
  <si>
    <t>24 de agosto de 2021</t>
  </si>
  <si>
    <t>Se ajusta avance acumulado de las metas 9 y 10 por error en la fórmula. Se recalcula el resultado del plan: el resultado del II trimestre es del 86,94% y el avance acumulado global es del 49,40%.</t>
  </si>
  <si>
    <t>3 de noviembre de 2021</t>
  </si>
  <si>
    <t xml:space="preserve">Para el tercer trimestre de la vigencia 2021, el plan de gestión de la Alcaldía Local alcanzó un nivel de desempeño del 92,06% de acuerdo con lo programado, y del 74,50% acumulado para la vigencia. </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</si>
  <si>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</si>
  <si>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</si>
  <si>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</si>
  <si>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</si>
  <si>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</si>
  <si>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</si>
  <si>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</si>
  <si>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</si>
  <si>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</si>
  <si>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</si>
  <si>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</si>
  <si>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</si>
  <si>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</si>
  <si>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</si>
  <si>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</si>
  <si>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</si>
  <si>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</si>
  <si>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</si>
  <si>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</si>
  <si>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</si>
  <si>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</si>
  <si>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</si>
  <si>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</si>
  <si>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</si>
  <si>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</si>
  <si>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</si>
  <si>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</si>
  <si>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</si>
  <si>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</si>
  <si>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</si>
  <si>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</si>
  <si>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</si>
  <si>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</si>
  <si>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</si>
  <si>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</si>
  <si>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</si>
  <si>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</si>
  <si>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</si>
  <si>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</si>
  <si>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</si>
  <si>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</si>
  <si>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</si>
  <si>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</si>
  <si>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</si>
  <si>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</si>
  <si>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</si>
  <si>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</si>
  <si>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</si>
  <si>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</si>
  <si>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</si>
  <si>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</si>
  <si>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1,1%
Nota: se ajusta la programación de la meta para el II Trimestre de 2021, dado que la información disponible corresponde al I Trimestre</t>
  </si>
  <si>
    <t>Reporte de ejecución de la meta aportado por la DGDL proveniente de la MUSI</t>
  </si>
  <si>
    <t>El avance de la meta corresponde a la información que reporta oficialmente la Dirección de Planes de Desarrollo y Fortalecimiento Local de la Secretaria Distrital de Planeación, a través de la Matriz Unificada de Seguimiento a la Inversión MUSI, disponible en la página web de la SDP. Los datos corresponden al corte del segundo trimestre (junio 30 del 2021).</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</si>
  <si>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</si>
  <si>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</si>
  <si>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</si>
  <si>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</si>
  <si>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</si>
  <si>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</si>
  <si>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</si>
  <si>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t>
  </si>
  <si>
    <t>No programada para el II trimestre de 2021.</t>
  </si>
  <si>
    <t xml:space="preserve">No programada </t>
  </si>
  <si>
    <t>No programada para el III trimestre de 2021.</t>
  </si>
  <si>
    <t xml:space="preserve">Acta de acuerdos participativos firmada por la presidenta del CPL, la Veeduría Distrital, la Personería Distrital, el IDPAC, el Alcalde Local y representantes de la ciudadanía. Este documento reposa en la plataforma GABO y en la página de la Alcaldía Local de Santa Fe.    </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</si>
  <si>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</si>
  <si>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</si>
  <si>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</si>
  <si>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</si>
  <si>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</si>
  <si>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</si>
  <si>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contactaron 18 promotores de iniciativas ganadoras con el animo de respaldar las acciones de la ciudadania, sin embargo no se logro realizar proceso de contratación. Para este trimestre no se logró ejecutar ninguna iniciativa de presupuestos participativos, ya que se está adelantando la concertación y ampliación de la información de cada iniciativa.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</si>
  <si>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No aplica</t>
  </si>
  <si>
    <t>La Alcaldia Local de Santa Fe de acuerdo con el acta de presupuestos participativos del 2020 contaba con 63 iniciativas, sin embargo en la revisión tecnica se encontró que 4 iniciativas no eran viables, por lo tanto finalmente cuenta con 59 iniciativas de las cuales se ha comprometido recursos para 13 iniciativas.</t>
  </si>
  <si>
    <t>Excel de iniciativas en color verde que ya cuentan con compromisos presupuestales CRP
Reporte de seguimiento presentado por la Dirección para la Gestión Policiva</t>
  </si>
  <si>
    <t>Se logró la ejecución de 20 propuestas de las 57 propuestas ganadoras de presupuestos participativos (Fase II).</t>
  </si>
  <si>
    <t>Reporte DGDL</t>
  </si>
  <si>
    <t>Gestión corporativa institucional (local)</t>
  </si>
  <si>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</si>
  <si>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</si>
  <si>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</si>
  <si>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</si>
  <si>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</si>
  <si>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</si>
  <si>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sobrepaso la meta teniendo en cuenta que se avanzó  en la depuración de las Obligaciones por Pagar de la vigencia 2020.</t>
  </si>
  <si>
    <t>Aplicativo BOGDATA
Ejecución presupuestal de gastos
http://www.santafe.gov.co/transparencia/presupuesto/ejecucion-presupuestal
Reporte DGDL</t>
  </si>
  <si>
    <t>37.40%</t>
  </si>
  <si>
    <t>La Alcaldía Local Santa Fe giró $5.081.177.240 del presupuesto comprometido constituido como obligaciones por pagar de la vigencia 2020, equivalente a $13584619948, lo cual corresponde a un nivel de ejecución del 37,4%.
Se sobrepaso la meta teniendo en cuenta que se avanzó  en la depuración de las Obligaciones por Pagar de la vigencia 2020.</t>
  </si>
  <si>
    <t>La Alcaldía Local de Santa Fe realizó el giro de $9.793.482.380 de los $13.486.936.431 constituidos como obligaciones por pagar de la vigencia 2020. 
El Fondo giro por encima de la meta, ya que se está realizando una verificación y seguimiento de los contratos de vigencia 2020 con una apropiación inicial $13.584.904.541 de los cuales se han liberado $97.968.210 y se han girado a la fecha $9.793.482.380.</t>
  </si>
  <si>
    <t>Porcentaje de giros acumulados de obligaciones por pagar de la vigencia 2019 y anteriores</t>
  </si>
  <si>
    <t>(Giros acumulados/Presupuesto comprometido constituido como obligaciones por pagar de la vigencia 2019 y anteriores)*100</t>
  </si>
  <si>
    <t>Porcentaje igual a la meta en razón a la depuración de Obligaciones por pagar de vigencias anteriores que se encuentra realizando el FDL</t>
  </si>
  <si>
    <t>Aplicativo BOGDATA
Ejecución presupuestal de gastos
http://www.santafe.gov.co/transparencia/presupuesto/ejecucion-presupuestal</t>
  </si>
  <si>
    <t>Para el II Trimestre de 2021, la Alcaldía Local Santa Fe ha girado $1.155.925.803 del presupuesto comprometido constituido como obligaciones por pagar de la vigencia 2019 y anteriores, equivalente a $8.593.171.581, lo que representa un nivel de ejecución del 13,45%.</t>
  </si>
  <si>
    <t>Aplicativo BOGDATA
Ejecución presupuestal de gastos
http://www.santafe.gov.co/transparencia/presupuesto/ejecucion-presupuestal
Reporte de seguimiento presentado por la Dirección para la Gestión del Desarrollo Local.</t>
  </si>
  <si>
    <t xml:space="preserve">La Alcaldía Local de Santa Fe realizó el giro de $2.620.850.518 de los $8.567.474.816 constituidos como obligaciones por pagar de la vigencia 2019 y anteriores. </t>
  </si>
  <si>
    <t>Porcentaje de compromiso del presupuesto de inversión directa de la vigencia 2021</t>
  </si>
  <si>
    <t>(Valor de RP de inversión directa de la vigencia  / Valor total del presupuesto de inversión directa de la Vigencia)*100</t>
  </si>
  <si>
    <t>Reporte de ejecución presupuestal BOGDATA</t>
  </si>
  <si>
    <t>Se sobrepasó la meta en razón a que se obtuvo un  avance en  los procesos contractuales de manera temprana.</t>
  </si>
  <si>
    <t>Para el II Trimestre de 2021, la Alcaldía Local de Santa Fe comprometió $9.666.818.033 de los $25.224.011.000 asignados como presupuesto de inversión directa de la vigencia 2021, lo que representa un nivel de ejecución del 38,32%.  Se sobrepasó la meta en razón a que se obtuvo un  avance en  los procesos contractuales de manera temprana.</t>
  </si>
  <si>
    <t>Aplicativo BOGDATA
Ejecución presupuestal de gastos
http://www.santafe.gov.co/transparencia/presupuesto/ejecucion-presupuestal
Reporte de seguimiento presentado por la Dirección para la Gestión del Desarrollo Local.</t>
  </si>
  <si>
    <t>Para el III Trimestre de 2021, la Alcaldía Local de Santa Fe comprometió $15.926.099.945 de los $25.119.081.843 asignados como presupuesto de inversión directa de la vigencia 2021, lo que representa un nivel de ejecución del 63,40%.  Se sobrepasó la meta en razón a que se obtuvo un  avance en  los procesos contractuales de manera temprana.</t>
  </si>
  <si>
    <t xml:space="preserve">Para el IV Trimestre de 2021, la Alcaldía Local de Santa Fe comprometió $24.190.213.409 de los $25.346.146.296 asignados como presupuesto de inversión directa de la vigencia 2021, lo que representa un nivel de ejecución del 95,44%. </t>
  </si>
  <si>
    <t xml:space="preserve">La Alcaldía Local de Santa Fe comprometió $24.190.213.409 de los $25.346.146.296 asignados como presupuesto de inversión directa de la vigencia 2021, lo que representa un nivel de ejecución del 95,44%. </t>
  </si>
  <si>
    <t>Porcentaje de giros acumulados</t>
  </si>
  <si>
    <t>(Giros acumulados de inversión directa/Presupuesto disponible de inversión directa de la vigencia)*100</t>
  </si>
  <si>
    <t>Se sobrepasó la meta por giros realizados y transferencia monetaria de Ingreso mínimo solidario</t>
  </si>
  <si>
    <t>La Alcaldía Local de Santa Fe giró $4.911.150.240 de los $25.224.011.000 asignados como depuesto disponible de inversión directa de la vigencia, lo que representa un nivel de ejecución acumulado del 19,47%. 
Se sobrepasó la meta por giros realizados y transferencia que venía del mes pasado el porcentaje alto</t>
  </si>
  <si>
    <t>La Alcaldía Local de Santa Fe giró $10.468.517.159 de los $25.119.081.843 asignados como depuesto disponible de inversión directa de la vigencia, lo que representa un nivel de ejecución acumulado del 41,68%</t>
  </si>
  <si>
    <t>Porcentaje de contratos registrados en SIPSE Local</t>
  </si>
  <si>
    <t>(Número de contratos registrados en SIPSE Local /Número de contratos publicados en la plataforma SECOP I y II)*100%</t>
  </si>
  <si>
    <t>Reporte SIPSE LOCAL y Reporte SECOP</t>
  </si>
  <si>
    <t>Reporte de seguimiento</t>
  </si>
  <si>
    <t>No se cumplió la totalidad de la meta programada, dado que no todos los contratos publicados en SECOP alcanzaaron a ser registrados en SIPSE Local.</t>
  </si>
  <si>
    <t>Reporte enviado por la Oficina Asesora de Planeacion.</t>
  </si>
  <si>
    <t>La Alcaldía Local de Santa Fe ha registrado 104 contratos de los 110 contratos publicados en la plataforma SECOP I y II, lo que representa un nivel de cumplimiento del 94,55% para el periodo. 
La meta cumplio con lo programado ya que de 110 contratos publicados en la plataforma SECOP I Y II 104  se registraron en SIPSE Local.</t>
  </si>
  <si>
    <t>Reporte de seguimiento presentado por la Dirección para la Gestión del Desarrollo Local.</t>
  </si>
  <si>
    <t xml:space="preserve">La Alcaldía Local de Santa Fe ha registrado 208 contratos de los 220 contratos publicados en la plataforma SECOP I y II, lo que representa un nivel de cumplimiento del 94,555% para el periodo.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</si>
  <si>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</si>
  <si>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</si>
  <si>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</si>
  <si>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</si>
  <si>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El 67,5% de los contratos celebrados se encuentran en estado ejecución dentro del sistema SIPSE Local. </t>
  </si>
  <si>
    <t xml:space="preserve">La Alcaldía Local de Santa Fe ha registrado 100 contratos en SIPSE Local en estado ejecución de los 103 contratos registrados en SIPSE Local, lo que equivale al 97,09%. 
No se alcanzo a cumplir con lo programado en la meta ya que de 103 contratos registrados en Sipse Local solo 100 se encuentran en estado de ejecucion, los 3 restantes se encuentran en proceso de completar el flujo. </t>
  </si>
  <si>
    <t xml:space="preserve">La Alcaldía Local de Santa Fe, logro un porcentaje del 95.67%. 
</t>
  </si>
  <si>
    <t>La Alcaldía Local de Santa Fe obtuvo para el periodo y un acumulado de la vigencia del 97%.</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</si>
  <si>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</si>
  <si>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</si>
  <si>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</si>
  <si>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Se registró y actualizó parcialmente la información en los módulos y funcionalidades en producción de SIPSE Local de la vigencia (Módulo de proyectos-Banco de Iniciativas, Módulo de Contratación y Financiero), con un resultado del 71,1%</t>
  </si>
  <si>
    <t>Soportes AL</t>
  </si>
  <si>
    <t>Se registró y actualizó en un 97,1% la información en los módulos y funcionalidades en producción de SIPSE Local de la vigencia (Módulo de proyectos-Banco de Iniciativas, Módulo de Contratación y Financiero).</t>
  </si>
  <si>
    <t>Reporte SIPSE</t>
  </si>
  <si>
    <t>Se registró y actualizó en un 90.07% la información en los módulos y funcionalidades en producción de SIPSE Local de la vigencia (Módulo de proyectos-Banco de Iniciativas, Módulo de Contratación y Financiero).</t>
  </si>
  <si>
    <t>Se registró y actualizó en un 100% la información en los módulos y funcionalidades en producción de SIPSE Local de la vigencia (Módulo de proyectos-Banco de Iniciativas, Módulo de Contratación y Financiero).</t>
  </si>
  <si>
    <t>Inspección, vigilancia y control</t>
  </si>
  <si>
    <t>11. Impulsar procesalmente (avocar, rechazar, enviar al competente y todo lo que derive del desarrollo de la actuación), 7.200 expedientes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</si>
  <si>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</si>
  <si>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</si>
  <si>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</si>
  <si>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</si>
  <si>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</si>
  <si>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</si>
  <si>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impulsó procesalmente 5755 expedientes. </t>
  </si>
  <si>
    <t>Correo electronico y estadistica enviada por parte de la Direccion para la Gestion Policiva</t>
  </si>
  <si>
    <t xml:space="preserve">En el segundo trimestre de 2021, la alcaldía local de Santa Fe impulsó procesalmente 15.566 expedientes a cargo de las inspecciones de policía, lo que representa un resultado de 100% para el periodo. </t>
  </si>
  <si>
    <t xml:space="preserve">En el tercer trimestre de 2021, la alcaldía local de Santa Fe impulsó procesalmente 11.223 expedientes a cargo de las inspecciones de policía, lo que representa un resultado de 100% para el periodo. </t>
  </si>
  <si>
    <t xml:space="preserve">En el  cuarto trimestre de 2021, la alcaldía local de Santa Fe impulsó procesalmente 4.680 expedientes a cargo de las inspecciones de policía, lo que representa un resultado de 100% para el periodo. </t>
  </si>
  <si>
    <t>12. Proferir 3.600 de fallos en primera instancia sobre los expedientes a cargo de las inspecciones de policía</t>
  </si>
  <si>
    <t>Fallos de fondo en primera instancia proferidos</t>
  </si>
  <si>
    <t>Número de Fallos de fondo en primera instancia proferidos</t>
  </si>
  <si>
    <t>Fallos de fondo</t>
  </si>
  <si>
    <t>Se emitieron 3.121 fallos de primera instancia para el I Trimestre de 2021.</t>
  </si>
  <si>
    <t xml:space="preserve">En el segundo trimestre de 2021, la alcaldía local de Santa Fe profirió 6063 fallos en primera instancia sobre los expedientes a cargo de las inspecciones de policía, lo que representa un resultado de 100% para el periodo. </t>
  </si>
  <si>
    <t>Reporte de seguimiento presentado por la Dirección para la Gestión Policiva</t>
  </si>
  <si>
    <t xml:space="preserve">En el tercer trimestre de 2021, la alcaldía local de Santa Fe profirió 3001 fallos en primera instancia sobre los expedientes a cargo de las inspecciones de policía, lo que representa un resultado de 100% para el periodo. </t>
  </si>
  <si>
    <t xml:space="preserve">En el  cuarto trimestre de 2021, la alcaldía local de Santa Fe profirió 2011 fallos en primera instancia sobre los expedientes a cargo de las inspecciones de policía, lo que representa un resultado de 100% para el periodo. </t>
  </si>
  <si>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</si>
  <si>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</si>
  <si>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</si>
  <si>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</si>
  <si>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</si>
  <si>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Durante el 1er trimestre del año 2021, el área de gestión policiva realizó el archivo de 6 actuaciones administrativas  de fondo, que equivale al 54,5% de la meta programada. No se logró el cumplimiento total de esta meta,por cuanto se está realizando el proceso de notificación. </t>
  </si>
  <si>
    <t>REPORTE SI ACTUA</t>
  </si>
  <si>
    <t xml:space="preserve">Durante el 2do trimestre del año 2021, el área de gestión policiva realizó el archivo de 9 actuaciones administrativas  de fondo. No se logró el cumplimiento total de esta meta,por cuanto se está realizando el proceso de notificación. </t>
  </si>
  <si>
    <t xml:space="preserve">Durante el tercer trimestre del año 2021, el área de gestión policiva realizó el archivo de 28 actuaciones administrativas  de fondo. </t>
  </si>
  <si>
    <t xml:space="preserve">Durante el cuarto trimestre del año 2021, el área de gestión policiva realizó el archivo de 23 actuaciones administrativas  de fondo. </t>
  </si>
  <si>
    <t>Actuaciones Administrativas terminadas hasta la primera instancia</t>
  </si>
  <si>
    <t>Número de Actuaciones Administrativas terminadas hasta la primera instancia</t>
  </si>
  <si>
    <t>Durante el 1er trimestre del año 2021, el area de gestion policiva realizó el archivo de 6 actuaciones administrativas  de fondo. Sin embargo, del reporte realizado por la Dirección para la Gestión Policiva, no se tienen actuaciones administrativas en primera instancia registradas en el aplicativo</t>
  </si>
  <si>
    <t xml:space="preserve">En el segundo trimestre de 2021, la alcaldía local de Santa Fe terminó 2 actuaciones administrativas en primera instancia, lo que representa un resultado de 28,57% para el periodo. </t>
  </si>
  <si>
    <t xml:space="preserve">En el tercer trimestre de 2021, la alcaldía local de Santa Fe terminó 18 actuaciones administrativas en primera instancia, lo que representa un resultado de 100% para el periodo. </t>
  </si>
  <si>
    <t xml:space="preserve">En el cuarto trimestre de 2021, la alcaldía local de Santa Fe terminó 18 actuaciones administrativas en primera instancia, lo que representa un resultado de 100% para el periodo. </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</si>
  <si>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</si>
  <si>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</si>
  <si>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</si>
  <si>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</si>
  <si>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</si>
  <si>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Durante el 1er trimestre del año 2021, el área de gestión policiva realizó 30 operativos, que equivale a un 100% por encima de la meta programada.
Estos operativos se realizaron cumpliendo con los decretos distritales y naciones frente al COVID 19</t>
  </si>
  <si>
    <t>ACTAS DE OPERATIVOS</t>
  </si>
  <si>
    <t>Durante el 2do trimestre del año 2021, el área de gestión policiva realizó 20 operativos, que equivale a un resultado superior a la la meta programada.</t>
  </si>
  <si>
    <t>actas de operativo</t>
  </si>
  <si>
    <t>Durante el tercer trimestre del año 2021, el área de gestión policiva realizó 29 operativos, que equivale a un 100% por encima de la meta programada.</t>
  </si>
  <si>
    <t>actas de operativo con registro fotograficos.</t>
  </si>
  <si>
    <t>Durante el cuarto trimestre del año 2021, el área de gestión policiva realizó 31 operativos, que equivale a un 100% por encima de la meta programada</t>
  </si>
  <si>
    <t>Acciones de control u operativos en materia actividad económica realizadas</t>
  </si>
  <si>
    <t>Número de Acciones de control u operativos en materia actividad económica realizadas</t>
  </si>
  <si>
    <t>Durante el 1er trimestre del año 2021, el area de gestion policiva realizó 15 operativos, que equivale al 115% de la meta programada.Estos opertativos se realizaron en virtud de cumplimiento de la ley 1801 de 2016, Ley 232 de 1995</t>
  </si>
  <si>
    <t>INFORMES TECNICOS</t>
  </si>
  <si>
    <t>Durante el 2do trimestre del año 2021, el area de gestion policiva realizó 20 operativos. Estos opertativos se realizaron en virtud de cumplimiento de la ley 1801 de 2016, Ley 232 de 1995</t>
  </si>
  <si>
    <t>Durante el tercer trimestre del año 2021, el area de gestion policiva realizó 20 operativos. Estos opertativos se realizaron en virtud de cumplimiento de la ley 1801 de 2016, Ley 232 de 1995,que equivale a un 100% por encima de la meta programada.</t>
  </si>
  <si>
    <t>Actas de operativos con registro fotograficos.</t>
  </si>
  <si>
    <t>Durante el cuarto trimestre del año 2021, el area de gestion policiva realizó 38 operativos. Estos opertativos se realizaron en virtud de cumplimiento de la ley 1801 de 2016, Ley 232 de 1995,que equivale a un 100% por encima de la meta programada.</t>
  </si>
  <si>
    <t>Acciones de control u operativos en materia de obras y urbanismo realizadas</t>
  </si>
  <si>
    <t>Número de Acciones de control u operativos en materia de obras y urbanismo realizadas</t>
  </si>
  <si>
    <t>Durante el 1er trimestre del año 2021, el area de gestion policiva realizó  18 operativos, que equivale al 125% por encima de la meta programada. Estos opertativos se realizaron en virtud de cumplimiento del Régimen de obras y urbanismo y la Ley 1801 de 2016</t>
  </si>
  <si>
    <t>Durante el 2do trimestre del año 2021, el area de gestion policiva realizó  15 operativos. Estos opertativos se realizaron en virtud de cumplimiento del Régimen de obras y urbanismo y la Ley 1801 de 2016</t>
  </si>
  <si>
    <t>Durante el tercer trimestre del año 2021, el area de gestion policiva realizó  50 operativos. Estos opertativos se realizaron en virtud de cumplimiento del Régimen de obras y urbanismo y la Ley 1801 de 2016</t>
  </si>
  <si>
    <t>Durante el cuarto trimestre del año 2021, el area de gestion policiva realizó  23 operativos. Estos opertativos se realizaron en virtud de cumplimiento del Régimen de obras y urbanismo y la Ley 1801 de 2016</t>
  </si>
  <si>
    <t>Acciones de control u operativos para el cumplimiento de los fallos de cerros orientales realizadas</t>
  </si>
  <si>
    <t>Número de Acciones de control u operativos para el cumplimiento de los fallos de cerros orientales realizadas</t>
  </si>
  <si>
    <t>Durante el 1er trimestre del año 2021, el area de gestion policiva realizo 11 operativos, que equivale al 0.22% por encima de la meta programada. Estos operativos se realizaron en virtud del cumplimiento de la accion popular 250002325000200500662 03</t>
  </si>
  <si>
    <t>Durante el 2do trimestre del año 2021, el area de gestión policiva realizó 8 operativos. Estos operativos se realizaron en virtud del cumplimiento de la acción popular 250002325000200500662 03</t>
  </si>
  <si>
    <t>Durante el 3er trimestre del año 2021, el área de gestión policiva realizó 23 operativos. Estos operativos se realizaron en virtud del cumplimiento de la acción popular 250002325000200500662 03 de Cerros Orientales y solicitudes de los Inspectores AP</t>
  </si>
  <si>
    <t>Durante el 4to trimestre del año 2021, el área de gestión policiva realizó 13 operativos. Estos operativos se realizaron en virtud del cumplimiento de la acción popular 250002325000200500662 03 de Cerros Orientales.</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</si>
  <si>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</si>
  <si>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</si>
  <si>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</si>
  <si>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</si>
  <si>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</si>
  <si>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</si>
  <si>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</si>
  <si>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</si>
  <si>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</si>
  <si>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</si>
  <si>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</si>
  <si>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</si>
  <si>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</si>
  <si>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97%, resultados obtenidos de la inspección ambiental realizada el 13 de abril de 2021, empleando el formato: PLE-PIN-F012 Formato inspecciones ambientales para verificación de implementación del plan institucional de gestión ambiental.</t>
  </si>
  <si>
    <t>Reporte de gestión ambiental OAP</t>
  </si>
  <si>
    <t>No programada para el III Trimestre de 2021</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</si>
  <si>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</si>
  <si>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</si>
  <si>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</si>
  <si>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</si>
  <si>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</si>
  <si>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</si>
  <si>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</si>
  <si>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</si>
  <si>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cuenta con 14 acciones de mejora sin vencimiento.</t>
  </si>
  <si>
    <t>Reporte MIMEC</t>
  </si>
  <si>
    <t>La localidad tiene 11 acciones de las cuales 1 presenta vencimiento. El porcentaje que muestra el avance en el cierre o cumplimiento de acciones vencidas frente a las acciones asignadas en aplicativo MIMEC para los planes de mejora en ejecución.</t>
  </si>
  <si>
    <t>Reporte de acciones de mejora MIMEC.</t>
  </si>
  <si>
    <t>La localidad cuenta con 3 acciones de mejora vencidas en las 8 acciones abiertas y vigentes</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</si>
  <si>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</si>
  <si>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</si>
  <si>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</si>
  <si>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</si>
  <si>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</si>
  <si>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</si>
  <si>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</si>
  <si>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</si>
  <si>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</si>
  <si>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Santa Fe ha cumplido con 109 de los 115 requisitos de publicación de información en su página web, de acuerdo con lo previsto en la Ley 1712 de 2014, según lo informado por la Oficina Asesora de Comunicaciones de la SDG mediante memorando No. 20211400241773, lo que representa un avance del 94,78% para el II Trimestre de 2021.</t>
  </si>
  <si>
    <t>http://www.santafe.gov.co/tabla_archivos/107-registros-publicaciones-santa-fe</t>
  </si>
  <si>
    <t>La Alcaldía Local de Santa Fe ha cumpido 111 de los 115 requisitos de publicación de información en su página web, de acuerdo con lo previsto en la Ley 1712 de 2014, según lo informado por la Oficina Asesora de Comunicaciones de la SDG mediante memorando No. 20211400349573</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</si>
  <si>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</si>
  <si>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</si>
  <si>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</si>
  <si>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</si>
  <si>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</si>
  <si>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</si>
  <si>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La alcaldía local de Santa Fe asistió a la capacitación brindada a los promotores de mejora, en la que se brindaron lineamientos sobre la gestión de riesgos, planes de mejora, planeación institucional y PAAC.</t>
  </si>
  <si>
    <t xml:space="preserve">Registro de asistencia Teams.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</si>
  <si>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</si>
  <si>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</si>
  <si>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</si>
  <si>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</si>
  <si>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</si>
  <si>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</si>
  <si>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</si>
  <si>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</si>
  <si>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</si>
  <si>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</si>
  <si>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dado respuesta a 7.487 requerimientos ciudadanos de las vigencias 2016 a 2020.</t>
  </si>
  <si>
    <t>Reporte CRONOS</t>
  </si>
  <si>
    <t xml:space="preserve">La Localidad de Santa Fe ha atendido 7.901 requerimientos ciudadanos, de los 8.050 recibidos, lo que representa un 98,1% de gestión frente a la meta prevista. </t>
  </si>
  <si>
    <t>Reporte de atención de requerimientos ciudadanos Subsecretaría de Gestión Institucional</t>
  </si>
  <si>
    <t>La localidad de Santa Fe ha atendido 640 requerimientos ciudadanos, de los 702 recibidos, lo que representan un avance acumulado del 91,17% de gestión frente a la meta prevista.</t>
  </si>
  <si>
    <t>Reporte de requerimientos ciudadanos SGI</t>
  </si>
  <si>
    <t>Total metas transversales (20%)</t>
  </si>
  <si>
    <t xml:space="preserve">Total plan de gestión </t>
  </si>
  <si>
    <t xml:space="preserve">Los resultados obtenidos en esta meta sobrepasan ampliamente las cifras obtenidas en el año 2020, pasando de 730 votos a 1.813  votantes en el año 2021, gracias a la gestión adelantada por esta administración local y el impulso y compromiso conjunto de trabajo con la comunidad de la localidad de Santa Fe y las entidades y servidores públicos de las entidades del sector central y del FDLSF. </t>
  </si>
  <si>
    <t>Se logró que 57 propuestas ganadoras de presupuestos participativos (Fase II) contaran con recursos comprometidos en la vigencia, para un resultado del 100% en periodo. 
La información aquí reportada surge de lo registrado en el Informe de Seguimiento de la estrategia Constructores Locales, elaborado por dicho equipo con corte a 31 de diciembre.</t>
  </si>
  <si>
    <t xml:space="preserve">La Alcaldía Local de Santa Fe realizó el giro de $12.032.364.840 del presupuesto comprometido constituido como obligaciones por pagar de la vigencia 2020, lo que representa una ejecución del 89,38% para el periodo. </t>
  </si>
  <si>
    <t>La Alcaldía Local de Santa Fe realizó el giro de $12.032.364.840 del presupuesto comprometido constituido como obligaciones por pagar de la vigencia 2020, lo que representa una ejecución del 89,38% para el periodo. 
Se sobrepaso la meta teniendo en cuenta que se avanzó  en la depuración de las Obligaciones por Pagar de la vigencia 2020.</t>
  </si>
  <si>
    <t xml:space="preserve">La Alcaldía Local de Santa Fe realizó el giro de $3.535.989.991 del presupuesto comprometido constituido como obligaciones por pagar de la vigencia 2019 y anteriores, lo que representa un nivel de ejecución del 41,57%. </t>
  </si>
  <si>
    <t xml:space="preserve">La Alcaldía Local de Santa Fe realizó el giro de $3.535.989.991 de los $8.506.529.688 constituidos como obligaciones por pagar de la vigencia 2019 y anteriores. Se recomienda tomar acciones para mejorar los resultados en próximas mediciones. </t>
  </si>
  <si>
    <t xml:space="preserve">La Alcaldía Local de Santa Fe efectuó giros por valor de $14.228.156.503 del presupuesto total disponible de inversión directa de la vigencia, lo que representa una ejecución del 56,14% para la vigencia. </t>
  </si>
  <si>
    <t>Implementación del Sistema de Gestión Ambiental en un porcentaje de 96%, resultados obtenidos de la inspección ambiental realizada el 16 de noviembre de 2021, empleando el formato: PLE-PIN-F012 Formato inspecciones ambientales para verificación de implementación del plan institucional de gestión ambiental.</t>
  </si>
  <si>
    <t>De las 19 acciones abiertas, la localidad tiene 0 acciones vencidas, lo que representa una ejecución de la meta del 100%</t>
  </si>
  <si>
    <t>La acaldía local cumplió con la publicación en su página web de 112 requisitos de información , de acuerdo con lo dispuesto por la Ley 1712 de 2014.</t>
  </si>
  <si>
    <t>La acaldía local cumplió con la publicación en su página web de 112 requisitos de información , de acuerdo con lo dispuesto por la Ley 1712 de 2014. La meta alcanzó un resultado acumulado del 96,23%.</t>
  </si>
  <si>
    <t>El proceso participó en las reuniones y capacitaciones brindadas para la mejora del sistema de gestión institucional</t>
  </si>
  <si>
    <t>Soportes de reunión</t>
  </si>
  <si>
    <t xml:space="preserve">La alcaldía local de Santa Fe dio respuesta a 702 requerimientos ciudadanos, alcanzando un cumplimiento del 100% de la meta. </t>
  </si>
  <si>
    <t>Reporte SGI</t>
  </si>
  <si>
    <r>
      <t xml:space="preserve">1. Cumplir el </t>
    </r>
    <r>
      <rPr>
        <b/>
        <sz val="11"/>
        <color indexed="8"/>
        <rFont val="Calibri Light"/>
        <family val="2"/>
        <scheme val="major"/>
      </rPr>
      <t>10%</t>
    </r>
    <r>
      <rPr>
        <sz val="11"/>
        <color indexed="8"/>
        <rFont val="Calibri Light"/>
        <family val="2"/>
        <scheme val="major"/>
      </rPr>
      <t xml:space="preserve"> de las metas del Plan de Desarrollo Local (metas entregadas)</t>
    </r>
  </si>
  <si>
    <r>
      <t xml:space="preserve">2. Incrementar en </t>
    </r>
    <r>
      <rPr>
        <b/>
        <sz val="11"/>
        <color indexed="8"/>
        <rFont val="Calibri Light"/>
        <family val="2"/>
        <scheme val="major"/>
      </rPr>
      <t xml:space="preserve">15% </t>
    </r>
    <r>
      <rPr>
        <sz val="11"/>
        <color indexed="8"/>
        <rFont val="Calibri Light"/>
        <family val="2"/>
        <scheme val="major"/>
      </rPr>
      <t>la participación efectiva la ciudadanía  votantes) en los ejercicios de presupuestos participativos Fase II con respecto al año anterior</t>
    </r>
  </si>
  <si>
    <r>
      <t xml:space="preserve">3. Lograr que el </t>
    </r>
    <r>
      <rPr>
        <b/>
        <sz val="11"/>
        <rFont val="Calibri Light"/>
        <family val="2"/>
        <scheme val="major"/>
      </rPr>
      <t xml:space="preserve">100% </t>
    </r>
    <r>
      <rPr>
        <sz val="11"/>
        <rFont val="Calibri Light"/>
        <family val="2"/>
        <scheme val="major"/>
      </rPr>
      <t xml:space="preserve"> de las propuestas ganadoras de  presupuestos participativos (Fase II) cuenten con todos los recursos comprometidos en la vigencia.</t>
    </r>
  </si>
  <si>
    <r>
      <t xml:space="preserve">4. Girar mínimo el </t>
    </r>
    <r>
      <rPr>
        <b/>
        <sz val="11"/>
        <color indexed="8"/>
        <rFont val="Calibri Light"/>
        <family val="2"/>
        <scheme val="major"/>
      </rPr>
      <t>60%</t>
    </r>
    <r>
      <rPr>
        <sz val="11"/>
        <color indexed="8"/>
        <rFont val="Calibri Light"/>
        <family val="2"/>
        <scheme val="major"/>
      </rPr>
      <t xml:space="preserve"> del presupuesto comprometido constituido como obligaciones por pagar de la vigencia 2020</t>
    </r>
  </si>
  <si>
    <r>
      <t>5. Girar mínimo el </t>
    </r>
    <r>
      <rPr>
        <b/>
        <sz val="11"/>
        <color indexed="8"/>
        <rFont val="Calibri Light"/>
        <family val="2"/>
        <scheme val="major"/>
      </rPr>
      <t xml:space="preserve"> 60% </t>
    </r>
    <r>
      <rPr>
        <sz val="11"/>
        <color indexed="8"/>
        <rFont val="Calibri Light"/>
        <family val="2"/>
        <scheme val="major"/>
      </rPr>
      <t>del presupuesto comprometido constituido como obligaciones por pagar de la vigencia 2019 y anteriores</t>
    </r>
  </si>
  <si>
    <r>
      <t xml:space="preserve">6. Comprometer mínimo el </t>
    </r>
    <r>
      <rPr>
        <b/>
        <sz val="11"/>
        <color indexed="8"/>
        <rFont val="Calibri Light"/>
        <family val="2"/>
        <scheme val="major"/>
      </rPr>
      <t>25%</t>
    </r>
    <r>
      <rPr>
        <sz val="11"/>
        <color indexed="8"/>
        <rFont val="Calibri Light"/>
        <family val="2"/>
        <scheme val="major"/>
      </rPr>
      <t xml:space="preserve"> al 30 de junio y el </t>
    </r>
    <r>
      <rPr>
        <b/>
        <sz val="11"/>
        <color indexed="8"/>
        <rFont val="Calibri Light"/>
        <family val="2"/>
        <scheme val="major"/>
      </rPr>
      <t>95%</t>
    </r>
    <r>
      <rPr>
        <sz val="11"/>
        <color indexed="8"/>
        <rFont val="Calibri Light"/>
        <family val="2"/>
        <scheme val="major"/>
      </rPr>
      <t xml:space="preserve"> al 31 de diciembre del presupuesto de inversión directa de la vigencia 2021</t>
    </r>
  </si>
  <si>
    <r>
      <t xml:space="preserve">7. Girar mínimo el </t>
    </r>
    <r>
      <rPr>
        <b/>
        <sz val="11"/>
        <color indexed="8"/>
        <rFont val="Calibri Light"/>
        <family val="2"/>
        <scheme val="major"/>
      </rPr>
      <t>40% </t>
    </r>
    <r>
      <rPr>
        <sz val="11"/>
        <color indexed="8"/>
        <rFont val="Calibri Light"/>
        <family val="2"/>
        <scheme val="major"/>
      </rPr>
      <t>del presupuesto total  disponible de inversión directa de la vigencia</t>
    </r>
  </si>
  <si>
    <r>
      <t xml:space="preserve">8. Registrar en el sistema SIPSE Local, el </t>
    </r>
    <r>
      <rPr>
        <b/>
        <sz val="11"/>
        <color indexed="8"/>
        <rFont val="Calibri Light"/>
        <family val="2"/>
        <scheme val="major"/>
      </rPr>
      <t>95%</t>
    </r>
    <r>
      <rPr>
        <sz val="11"/>
        <color indexed="8"/>
        <rFont val="Calibri Light"/>
        <family val="2"/>
        <scheme val="major"/>
      </rPr>
      <t xml:space="preserve"> de los contratos publicados en la plataforma SECOP I y II de la vigencia. </t>
    </r>
  </si>
  <si>
    <r>
      <t xml:space="preserve">9. Lograr que el </t>
    </r>
    <r>
      <rPr>
        <b/>
        <sz val="11"/>
        <color indexed="8"/>
        <rFont val="Calibri Light"/>
        <family val="2"/>
        <scheme val="major"/>
      </rPr>
      <t>100%</t>
    </r>
    <r>
      <rPr>
        <sz val="11"/>
        <color indexed="8"/>
        <rFont val="Calibri Light"/>
        <family val="2"/>
        <scheme val="major"/>
      </rPr>
      <t xml:space="preserve"> de los contratos celebrados se encuentren en estado ejecución dentro del sistema SIPSE Local. </t>
    </r>
  </si>
  <si>
    <r>
      <t xml:space="preserve">10. Registrar y actualizar al </t>
    </r>
    <r>
      <rPr>
        <b/>
        <sz val="11"/>
        <rFont val="Calibri Light"/>
        <family val="2"/>
        <scheme val="major"/>
      </rPr>
      <t>95%</t>
    </r>
    <r>
      <rPr>
        <sz val="11"/>
        <rFont val="Calibri Light"/>
        <family val="2"/>
        <scheme val="major"/>
      </rPr>
      <t xml:space="preserve"> la información en los módulos y funcionalidades en producción de SIPSE Local de la vigencia (Módulo de proyectos-Banco de Iniciativas, Módulo de Contratación y Financiero)</t>
    </r>
  </si>
  <si>
    <r>
      <t xml:space="preserve">13. Terminar (archivar), </t>
    </r>
    <r>
      <rPr>
        <b/>
        <sz val="11"/>
        <color indexed="8"/>
        <rFont val="Calibri Light"/>
        <family val="2"/>
        <scheme val="major"/>
      </rPr>
      <t xml:space="preserve">66 </t>
    </r>
    <r>
      <rPr>
        <sz val="11"/>
        <color indexed="8"/>
        <rFont val="Calibri Light"/>
        <family val="2"/>
        <scheme val="major"/>
      </rPr>
      <t>actuaciones administrativas activas</t>
    </r>
  </si>
  <si>
    <r>
      <t xml:space="preserve">14. Terminar </t>
    </r>
    <r>
      <rPr>
        <b/>
        <sz val="11"/>
        <color indexed="8"/>
        <rFont val="Calibri Light"/>
        <family val="2"/>
        <scheme val="major"/>
      </rPr>
      <t>21</t>
    </r>
    <r>
      <rPr>
        <sz val="11"/>
        <color indexed="8"/>
        <rFont val="Calibri Light"/>
        <family val="2"/>
        <scheme val="major"/>
      </rPr>
      <t xml:space="preserve"> actuaciones administrativas en primera instancia</t>
    </r>
  </si>
  <si>
    <r>
      <t xml:space="preserve">15. Realizar </t>
    </r>
    <r>
      <rPr>
        <b/>
        <sz val="11"/>
        <color indexed="8"/>
        <rFont val="Calibri Light"/>
        <family val="2"/>
        <scheme val="major"/>
      </rPr>
      <t>60</t>
    </r>
    <r>
      <rPr>
        <sz val="11"/>
        <color indexed="8"/>
        <rFont val="Calibri Light"/>
        <family val="2"/>
        <scheme val="major"/>
      </rPr>
      <t xml:space="preserve"> operativos de inspección, vigilancia y control en materia de integridad del espacio público</t>
    </r>
  </si>
  <si>
    <r>
      <t xml:space="preserve">16. Realizar </t>
    </r>
    <r>
      <rPr>
        <b/>
        <sz val="11"/>
        <color indexed="8"/>
        <rFont val="Calibri Light"/>
        <family val="2"/>
        <scheme val="major"/>
      </rPr>
      <t>60</t>
    </r>
    <r>
      <rPr>
        <sz val="11"/>
        <color indexed="8"/>
        <rFont val="Calibri Light"/>
        <family val="2"/>
        <scheme val="major"/>
      </rPr>
      <t xml:space="preserve"> operativos de inspección, vigilancia y control en materia de actividad económica </t>
    </r>
  </si>
  <si>
    <r>
      <t xml:space="preserve">17. Realizar </t>
    </r>
    <r>
      <rPr>
        <b/>
        <sz val="11"/>
        <color indexed="8"/>
        <rFont val="Calibri Light"/>
        <family val="2"/>
        <scheme val="major"/>
      </rPr>
      <t>34</t>
    </r>
    <r>
      <rPr>
        <sz val="11"/>
        <color indexed="8"/>
        <rFont val="Calibri Light"/>
        <family val="2"/>
        <scheme val="major"/>
      </rPr>
      <t xml:space="preserve"> operativos de inspección, vigilancia y control en materia de obras y urbanismo </t>
    </r>
  </si>
  <si>
    <r>
      <t xml:space="preserve">18. Realizar </t>
    </r>
    <r>
      <rPr>
        <b/>
        <sz val="11"/>
        <color indexed="8"/>
        <rFont val="Calibri Light"/>
        <family val="2"/>
        <scheme val="major"/>
      </rPr>
      <t>44</t>
    </r>
    <r>
      <rPr>
        <sz val="11"/>
        <color indexed="8"/>
        <rFont val="Calibri Light"/>
        <family val="2"/>
        <scheme val="major"/>
      </rPr>
      <t xml:space="preserve"> operativos de inspección, vigilancia y control para dar cumplimiento a los fallos de cerros orientales.</t>
    </r>
  </si>
  <si>
    <t xml:space="preserve">La alcaldía local de Santa Fe realizó el registro de 258 contratos en SIPSE LOCAL de los 277 contratos publicados en SECOP. </t>
  </si>
  <si>
    <t xml:space="preserve">La alcaldía local tiene 245 contratos en estado en ejecución en SIPSE LOCAL, de los 258 contratos registrados. </t>
  </si>
  <si>
    <t>Se registró y actualizó en un 100% la información en los módulos y funcionalidades en producción de SIPSE Local de la vigencia (Módulo de proyectos-Banco de Iniciativas, Módulo de Contratación y Financiero), con un resultado acumulado del 93,33% .</t>
  </si>
  <si>
    <t>28 de enero de 2022</t>
  </si>
  <si>
    <t xml:space="preserve">Para el cuarto trimestre de la vigencia 2021, el plan de gestión de la Alcaldía Local alcanzó un nivel de desempeño del 97,98% de acuerdo con lo programado, y del 93,43% acumulado para la vigencia. </t>
  </si>
  <si>
    <t>El área de gestión policiva realizó 110 operativos, lo que representa un avance acumulado del 100% de la meta programada.
Estos operativos se realizaron cumpliendo con los decretos distritales y naciones frente al COVID 19</t>
  </si>
  <si>
    <t>El área de gestión policiva realizó 93 operativos.Estos opertativos se realizaron en virtud de cumplimiento de la ley 1801 de 2016, Ley 232 de 1995</t>
  </si>
  <si>
    <t>El área de gestión policiva realizó 106 operativos de obras y urbanismo. Estos opertativos se realizaron en virtud de cumplimiento del Régimen de obras y urbanismo y la Ley 1801 de 2016</t>
  </si>
  <si>
    <t xml:space="preserve">El área de gestión policiva realizo 55 operativos, que equivale al 100% de la meta programada para la vigencia. </t>
  </si>
  <si>
    <t xml:space="preserve">Se impulsó procesalmente 37224 expedientes. </t>
  </si>
  <si>
    <t>Se emitieron 14.196 fallos de primera instancia para el I, II , III y IV  Trimestre de 2021.</t>
  </si>
  <si>
    <t xml:space="preserve">El área de gestión policiva de la localidad realizó el archivo de 66 actuaciones administrativas  de fondo. La meta presenta un avance acumulado del 100%. </t>
  </si>
  <si>
    <t xml:space="preserve">La alcaldía local de Santa Fe terminó 38 actuaciones administrativas en primera instancia, lo que representa un resultado de 100% para el periodo. La meta presenta un avance acumulado del 100%. </t>
  </si>
  <si>
    <t>8 de febrero de 2022</t>
  </si>
  <si>
    <t xml:space="preserve">Se corrige la fórmula de cálculo de la ejecución final para las metas 11-18. 
Respecto a la meta 1 de cumplimiento de metas plan de desarrollo local, se corrige la magnitud de III y IV trimestre que corresponde a 2,7%. El avance del III trimestre es del 90,67%, el del IV trimestre es del 97,98 y el acumulado de la vigencia es de 93,71%. </t>
  </si>
  <si>
    <t>El avance de la meta corresponde al valor reportado por la Dirección para la Gestión del Desarrollo Local a partir de la información publicada por la Secretaría Distrital de Planeación en su página web a través de la Matriz Unificada de Seguimiento a la Inversión MUSI con corte a 31 de diciembre de 2021.</t>
  </si>
  <si>
    <t>Se incluye el reporte definitivo de la meta No. 1 "Cumplir el 10% de las metas del Plan de Desarrollo Local (metas entregadas)", a partir de la información reportada por la Dirección para la Gestión del Desarrollo Local proveniente de la MUSI publicada por la Secretaría Distrital de Planeación. Para el cuarto trimestre de la vigencia 2021, el plan de gestión de la Alcaldía Local alcanzó un nivel de desempeño del 97,98% de acuerdo con lo programado, y del 96,95% acumulado para la vigencia.</t>
  </si>
  <si>
    <t>8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</si>
</sst>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color indexed="8"/>
      <name val="Calibri Light"/>
      <family val="2"/>
      <scheme val="major"/>
    </font>
    <font>
      <sz val="11"/>
      <color indexed="8"/>
      <name val="Calibri Light"/>
      <family val="2"/>
      <scheme val="major"/>
    </font>
    <font>
      <b/>
      <sz val="11"/>
      <name val="Calibri Light"/>
      <family val="2"/>
      <scheme val="major"/>
    </font>
    <font>
      <sz val="11"/>
      <color rgb="FF000000"/>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54">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right" vertical="top" wrapText="1"/>
      <protection hidden="1"/>
    </xf>
    <xf numFmtId="0" fontId="9" fillId="3" borderId="1" xfId="0" applyFont="1" applyFill="1" applyBorder="1" applyAlignment="1" applyProtection="1">
      <alignment horizontal="left" vertical="top" wrapText="1"/>
      <protection hidden="1"/>
    </xf>
    <xf numFmtId="9" fontId="9" fillId="3" borderId="1" xfId="0" applyNumberFormat="1" applyFont="1" applyFill="1" applyBorder="1" applyAlignment="1" applyProtection="1">
      <alignment horizontal="right" vertical="top" wrapText="1"/>
      <protection hidden="1"/>
    </xf>
    <xf numFmtId="9" fontId="9" fillId="3" borderId="1" xfId="2"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9" fontId="10" fillId="2" borderId="1" xfId="2" applyFont="1" applyFill="1" applyBorder="1" applyAlignment="1" applyProtection="1">
      <alignment wrapText="1"/>
      <protection hidden="1"/>
    </xf>
    <xf numFmtId="9" fontId="10" fillId="2" borderId="1" xfId="0" applyNumberFormat="1" applyFont="1" applyFill="1" applyBorder="1" applyAlignment="1" applyProtection="1">
      <alignment wrapText="1"/>
      <protection hidden="1"/>
    </xf>
    <xf numFmtId="0" fontId="11" fillId="4" borderId="1" xfId="0" applyFont="1" applyFill="1" applyBorder="1" applyAlignment="1" applyProtection="1">
      <alignment wrapText="1"/>
      <protection hidden="1"/>
    </xf>
    <xf numFmtId="0" fontId="12" fillId="4" borderId="1" xfId="0"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11" fillId="4" borderId="1" xfId="2"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0" fontId="8" fillId="0" borderId="0" xfId="0" applyFont="1" applyAlignment="1" applyProtection="1">
      <alignment wrapText="1"/>
      <protection hidden="1"/>
    </xf>
    <xf numFmtId="0" fontId="11" fillId="0" borderId="0" xfId="0" applyFont="1" applyAlignment="1" applyProtection="1">
      <alignment wrapText="1"/>
      <protection hidden="1"/>
    </xf>
    <xf numFmtId="9" fontId="5" fillId="0" borderId="1" xfId="0" applyNumberFormat="1" applyFont="1" applyBorder="1" applyAlignment="1" applyProtection="1">
      <alignment horizontal="center" vertical="top" wrapText="1"/>
      <protection locked="0"/>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locked="0" hidden="1"/>
    </xf>
    <xf numFmtId="9" fontId="5" fillId="0" borderId="1" xfId="0" applyNumberFormat="1" applyFont="1" applyBorder="1" applyAlignment="1" applyProtection="1">
      <alignment horizontal="center" vertical="top" wrapText="1"/>
      <protection locked="0" hidden="1"/>
    </xf>
    <xf numFmtId="0" fontId="5" fillId="0" borderId="1" xfId="0"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164" fontId="5" fillId="0" borderId="1" xfId="2" applyNumberFormat="1" applyFont="1" applyBorder="1" applyAlignment="1" applyProtection="1">
      <alignment horizontal="center" vertical="top" wrapText="1"/>
      <protection locked="0"/>
    </xf>
    <xf numFmtId="9" fontId="5" fillId="0" borderId="0" xfId="0" applyNumberFormat="1" applyFont="1" applyAlignment="1" applyProtection="1">
      <alignment horizontal="center" vertical="top" wrapText="1"/>
      <protection hidden="1"/>
    </xf>
    <xf numFmtId="9" fontId="9" fillId="0" borderId="1" xfId="2" applyFont="1" applyBorder="1" applyAlignment="1" applyProtection="1">
      <alignment horizontal="center" vertical="top" wrapText="1"/>
      <protection hidden="1"/>
    </xf>
    <xf numFmtId="0" fontId="9" fillId="0" borderId="1" xfId="0" applyFont="1" applyBorder="1" applyAlignment="1" applyProtection="1">
      <alignment horizontal="center" vertical="top" wrapText="1"/>
      <protection hidden="1"/>
    </xf>
    <xf numFmtId="9" fontId="9" fillId="0" borderId="1" xfId="0" applyNumberFormat="1" applyFont="1" applyBorder="1" applyAlignment="1" applyProtection="1">
      <alignment horizontal="center" vertical="top" wrapText="1"/>
      <protection hidden="1"/>
    </xf>
    <xf numFmtId="10" fontId="9" fillId="0" borderId="1" xfId="0" applyNumberFormat="1" applyFont="1" applyBorder="1" applyAlignment="1" applyProtection="1">
      <alignment horizontal="center" vertical="top" wrapText="1"/>
      <protection hidden="1"/>
    </xf>
    <xf numFmtId="9" fontId="10" fillId="2" borderId="1" xfId="0" applyNumberFormat="1" applyFont="1" applyFill="1" applyBorder="1" applyAlignment="1" applyProtection="1">
      <alignment horizontal="center" vertical="top" wrapText="1"/>
      <protection hidden="1"/>
    </xf>
    <xf numFmtId="9" fontId="11" fillId="4" borderId="1" xfId="2" applyFont="1" applyFill="1" applyBorder="1" applyAlignment="1" applyProtection="1">
      <alignment horizontal="center" vertical="top" wrapText="1"/>
      <protection hidden="1"/>
    </xf>
    <xf numFmtId="9" fontId="12" fillId="4" borderId="1" xfId="0" applyNumberFormat="1" applyFont="1" applyFill="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6" fillId="6" borderId="1" xfId="0" applyFont="1" applyFill="1" applyBorder="1" applyAlignment="1" applyProtection="1">
      <alignment horizontal="justify" vertical="center" wrapText="1"/>
      <protection hidden="1"/>
    </xf>
    <xf numFmtId="9" fontId="5"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wrapText="1"/>
      <protection hidden="1"/>
    </xf>
    <xf numFmtId="0" fontId="9" fillId="0" borderId="1" xfId="0" applyFont="1" applyBorder="1" applyAlignment="1" applyProtection="1">
      <alignment horizontal="justify" vertical="top" wrapText="1"/>
      <protection hidden="1"/>
    </xf>
    <xf numFmtId="0" fontId="11" fillId="4" borderId="1" xfId="0" applyFont="1" applyFill="1" applyBorder="1" applyAlignment="1" applyProtection="1">
      <alignment horizontal="justify" wrapText="1"/>
      <protection hidden="1"/>
    </xf>
    <xf numFmtId="0" fontId="6" fillId="5" borderId="1" xfId="0" applyFont="1" applyFill="1" applyBorder="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10" fontId="5" fillId="0" borderId="1" xfId="2" applyNumberFormat="1" applyFont="1" applyBorder="1" applyAlignment="1">
      <alignment horizontal="center" vertical="top" wrapText="1"/>
    </xf>
    <xf numFmtId="10" fontId="5" fillId="0" borderId="2" xfId="2" applyNumberFormat="1" applyFont="1" applyBorder="1" applyAlignment="1">
      <alignment horizontal="center" vertical="top" wrapText="1"/>
    </xf>
    <xf numFmtId="164"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164" fontId="5" fillId="0" borderId="1" xfId="2" applyNumberFormat="1" applyFont="1" applyBorder="1" applyAlignment="1">
      <alignment horizontal="center" vertical="top" wrapText="1"/>
    </xf>
    <xf numFmtId="9" fontId="5" fillId="0" borderId="1" xfId="2" applyFont="1" applyFill="1" applyBorder="1" applyAlignment="1">
      <alignment horizontal="center" vertical="top" wrapText="1"/>
    </xf>
    <xf numFmtId="9" fontId="5" fillId="0" borderId="1" xfId="2" applyFont="1" applyBorder="1" applyAlignment="1">
      <alignment horizontal="center" vertical="top" wrapText="1"/>
    </xf>
    <xf numFmtId="1" fontId="5" fillId="0" borderId="1" xfId="0" applyNumberFormat="1" applyFont="1" applyBorder="1" applyAlignment="1">
      <alignment horizontal="center" vertical="top" wrapText="1"/>
    </xf>
    <xf numFmtId="9" fontId="10" fillId="2" borderId="1" xfId="0" applyNumberFormat="1" applyFont="1" applyFill="1" applyBorder="1" applyAlignment="1" applyProtection="1">
      <alignment horizontal="center" wrapText="1"/>
      <protection hidden="1"/>
    </xf>
    <xf numFmtId="9" fontId="11" fillId="4" borderId="1" xfId="2" applyFont="1" applyFill="1" applyBorder="1" applyAlignment="1" applyProtection="1">
      <alignment horizontal="center" wrapText="1"/>
      <protection hidden="1"/>
    </xf>
    <xf numFmtId="9" fontId="9" fillId="0" borderId="1" xfId="0" applyNumberFormat="1" applyFont="1" applyBorder="1" applyAlignment="1" applyProtection="1">
      <alignment horizontal="justify" vertical="top" wrapText="1"/>
      <protection hidden="1"/>
    </xf>
    <xf numFmtId="9" fontId="9" fillId="0" borderId="1" xfId="0" applyNumberFormat="1" applyFont="1" applyBorder="1" applyAlignment="1" applyProtection="1">
      <alignment horizontal="left" vertical="top" wrapText="1"/>
      <protection hidden="1"/>
    </xf>
    <xf numFmtId="164" fontId="9" fillId="0" borderId="1" xfId="0" applyNumberFormat="1" applyFont="1" applyBorder="1" applyAlignment="1" applyProtection="1">
      <alignment horizontal="center" vertical="top"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center" vertical="top" wrapText="1"/>
      <protection locked="0"/>
    </xf>
    <xf numFmtId="0" fontId="7" fillId="0" borderId="1" xfId="0" applyFont="1" applyBorder="1" applyAlignment="1" applyProtection="1">
      <alignment horizontal="justify" vertical="top" wrapText="1"/>
      <protection locked="0"/>
    </xf>
    <xf numFmtId="9" fontId="7" fillId="0" borderId="1" xfId="2" applyFont="1" applyBorder="1" applyAlignment="1">
      <alignment horizontal="center" vertical="top" wrapText="1"/>
    </xf>
    <xf numFmtId="10" fontId="7" fillId="0" borderId="1" xfId="2" applyNumberFormat="1" applyFont="1" applyBorder="1" applyAlignment="1">
      <alignment horizontal="center" vertical="top" wrapText="1"/>
    </xf>
    <xf numFmtId="0" fontId="7" fillId="0" borderId="0" xfId="0" applyFont="1" applyAlignment="1" applyProtection="1">
      <alignment horizontal="left" vertical="top" wrapText="1"/>
      <protection hidden="1"/>
    </xf>
    <xf numFmtId="10" fontId="10" fillId="2" borderId="1" xfId="0" applyNumberFormat="1" applyFont="1" applyFill="1" applyBorder="1" applyAlignment="1" applyProtection="1">
      <alignment horizontal="center" vertical="top" wrapText="1"/>
      <protection hidden="1"/>
    </xf>
    <xf numFmtId="10" fontId="12" fillId="4" borderId="1" xfId="2" applyNumberFormat="1" applyFont="1" applyFill="1" applyBorder="1" applyAlignment="1" applyProtection="1">
      <alignment horizontal="center" vertical="top" wrapText="1"/>
      <protection hidden="1"/>
    </xf>
    <xf numFmtId="164" fontId="7" fillId="0" borderId="1" xfId="0" applyNumberFormat="1" applyFont="1" applyBorder="1" applyAlignment="1" applyProtection="1">
      <alignment horizontal="center" vertical="top" wrapText="1"/>
      <protection locked="0"/>
    </xf>
    <xf numFmtId="164" fontId="7" fillId="0" borderId="1" xfId="2" applyNumberFormat="1" applyFont="1" applyBorder="1" applyAlignment="1">
      <alignment horizontal="center" vertical="top" wrapText="1"/>
    </xf>
    <xf numFmtId="0" fontId="6" fillId="0" borderId="0" xfId="0" applyFont="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4" xfId="0" applyFont="1" applyBorder="1" applyAlignment="1" applyProtection="1">
      <alignment horizontal="justify" vertical="top" wrapText="1"/>
      <protection locked="0"/>
    </xf>
    <xf numFmtId="0" fontId="5" fillId="10" borderId="1" xfId="0" applyFont="1" applyFill="1" applyBorder="1" applyAlignment="1" applyProtection="1">
      <alignment horizontal="justify" vertical="top" wrapText="1"/>
      <protection locked="0"/>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0" xfId="0" applyFont="1" applyAlignment="1" applyProtection="1">
      <alignment vertical="top" wrapText="1"/>
      <protection hidden="1"/>
    </xf>
    <xf numFmtId="0" fontId="5" fillId="0" borderId="0" xfId="0" applyFont="1" applyAlignment="1" applyProtection="1">
      <alignment horizontal="justify" vertical="top" wrapText="1"/>
      <protection hidden="1"/>
    </xf>
    <xf numFmtId="10" fontId="7" fillId="0" borderId="1" xfId="0" applyNumberFormat="1" applyFont="1" applyBorder="1" applyAlignment="1" applyProtection="1">
      <alignment horizontal="center" vertical="top" wrapText="1"/>
      <protection hidden="1"/>
    </xf>
    <xf numFmtId="1" fontId="5" fillId="10" borderId="1" xfId="0" applyNumberFormat="1" applyFont="1" applyFill="1" applyBorder="1" applyAlignment="1">
      <alignment horizontal="center" vertical="top" wrapText="1"/>
    </xf>
    <xf numFmtId="10" fontId="5" fillId="10" borderId="1" xfId="2" applyNumberFormat="1" applyFont="1" applyFill="1" applyBorder="1" applyAlignment="1">
      <alignment horizontal="center" vertical="top" wrapText="1"/>
    </xf>
    <xf numFmtId="0" fontId="8" fillId="2" borderId="1" xfId="0" applyFont="1" applyFill="1" applyBorder="1" applyAlignment="1" applyProtection="1">
      <alignment vertical="top" wrapText="1"/>
      <protection hidden="1"/>
    </xf>
    <xf numFmtId="0" fontId="8" fillId="2" borderId="1" xfId="0" applyFont="1" applyFill="1" applyBorder="1" applyAlignment="1" applyProtection="1">
      <alignment horizontal="justify" vertical="top" wrapText="1"/>
      <protection hidden="1"/>
    </xf>
    <xf numFmtId="9" fontId="10" fillId="2" borderId="1" xfId="0" applyNumberFormat="1" applyFont="1" applyFill="1" applyBorder="1" applyAlignment="1" applyProtection="1">
      <alignment vertical="top" wrapText="1"/>
      <protection hidden="1"/>
    </xf>
    <xf numFmtId="9" fontId="11" fillId="4" borderId="1" xfId="2" applyFont="1" applyFill="1" applyBorder="1" applyAlignment="1" applyProtection="1">
      <alignment vertical="top" wrapText="1"/>
      <protection hidden="1"/>
    </xf>
    <xf numFmtId="0" fontId="11" fillId="4" borderId="1" xfId="0" applyFont="1" applyFill="1" applyBorder="1" applyAlignment="1" applyProtection="1">
      <alignment vertical="top" wrapText="1"/>
      <protection hidden="1"/>
    </xf>
    <xf numFmtId="0" fontId="11" fillId="4" borderId="1" xfId="0" applyFont="1" applyFill="1" applyBorder="1" applyAlignment="1" applyProtection="1">
      <alignment horizontal="justify" vertical="top" wrapText="1"/>
      <protection hidden="1"/>
    </xf>
    <xf numFmtId="10" fontId="9" fillId="0" borderId="1" xfId="0" applyNumberFormat="1" applyFont="1" applyBorder="1" applyAlignment="1" applyProtection="1">
      <alignment horizontal="left" vertical="top" wrapText="1"/>
      <protection hidden="1"/>
    </xf>
    <xf numFmtId="10" fontId="9" fillId="0" borderId="1" xfId="2" applyNumberFormat="1" applyFont="1" applyBorder="1" applyAlignment="1">
      <alignment horizontal="center" vertical="top" wrapText="1"/>
    </xf>
    <xf numFmtId="10" fontId="9" fillId="0" borderId="1" xfId="2" applyNumberFormat="1" applyFont="1" applyBorder="1" applyAlignment="1" applyProtection="1">
      <alignment horizontal="center" vertical="top" wrapText="1"/>
      <protection hidden="1"/>
    </xf>
    <xf numFmtId="10" fontId="12" fillId="4" borderId="1" xfId="0" applyNumberFormat="1" applyFont="1" applyFill="1" applyBorder="1" applyAlignment="1" applyProtection="1">
      <alignment horizontal="center" vertical="top" wrapText="1"/>
      <protection hidden="1"/>
    </xf>
    <xf numFmtId="0" fontId="6" fillId="2" borderId="1" xfId="0" applyFont="1" applyFill="1" applyBorder="1" applyAlignment="1" applyProtection="1">
      <alignment horizontal="center" wrapText="1"/>
      <protection hidden="1"/>
    </xf>
    <xf numFmtId="0" fontId="6" fillId="9"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1" fontId="5" fillId="0" borderId="1" xfId="0" applyNumberFormat="1" applyFont="1" applyBorder="1" applyAlignment="1" applyProtection="1">
      <alignment horizontal="center" vertical="top" wrapText="1"/>
      <protection hidden="1"/>
    </xf>
    <xf numFmtId="0" fontId="5" fillId="0" borderId="1" xfId="0" applyFont="1" applyBorder="1" applyAlignment="1" applyProtection="1">
      <alignment horizontal="left" vertical="top" wrapText="1"/>
      <protection hidden="1"/>
    </xf>
    <xf numFmtId="0" fontId="5" fillId="2" borderId="1" xfId="0" applyFont="1" applyFill="1" applyBorder="1" applyAlignment="1" applyProtection="1">
      <alignment vertical="top" wrapText="1"/>
      <protection hidden="1"/>
    </xf>
    <xf numFmtId="0" fontId="6" fillId="2" borderId="1" xfId="0" applyFont="1" applyFill="1" applyBorder="1" applyAlignment="1" applyProtection="1">
      <alignment vertical="top"/>
      <protection hidden="1"/>
    </xf>
    <xf numFmtId="9" fontId="6" fillId="2" borderId="1" xfId="2" applyFont="1" applyFill="1" applyBorder="1" applyAlignment="1" applyProtection="1">
      <alignment vertical="top" wrapText="1"/>
      <protection hidden="1"/>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10" fontId="6" fillId="2" borderId="1" xfId="2"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6" fillId="0" borderId="0" xfId="0" applyFont="1" applyAlignment="1" applyProtection="1">
      <alignment horizontal="justify" vertical="top" wrapText="1"/>
      <protection locked="0"/>
    </xf>
    <xf numFmtId="9" fontId="5" fillId="0" borderId="1" xfId="0" applyNumberFormat="1" applyFont="1" applyFill="1" applyBorder="1" applyAlignment="1" applyProtection="1">
      <alignment horizontal="center" vertical="top" wrapText="1"/>
      <protection hidden="1"/>
    </xf>
    <xf numFmtId="10" fontId="5" fillId="0" borderId="1" xfId="2" applyNumberFormat="1" applyFont="1" applyFill="1" applyBorder="1" applyAlignment="1">
      <alignment horizontal="center" vertical="top" wrapText="1"/>
    </xf>
    <xf numFmtId="10" fontId="5" fillId="0" borderId="1" xfId="2" applyNumberFormat="1" applyFont="1" applyFill="1" applyBorder="1" applyAlignment="1" applyProtection="1">
      <alignment horizontal="center" vertical="top" wrapText="1"/>
      <protection hidden="1"/>
    </xf>
    <xf numFmtId="9" fontId="7" fillId="0" borderId="1" xfId="0" applyNumberFormat="1" applyFont="1" applyFill="1" applyBorder="1" applyAlignment="1" applyProtection="1">
      <alignment horizontal="center" vertical="top" wrapText="1"/>
      <protection hidden="1"/>
    </xf>
    <xf numFmtId="9" fontId="7" fillId="0" borderId="1" xfId="2" applyFont="1" applyFill="1" applyBorder="1" applyAlignment="1">
      <alignment horizontal="center" vertical="top" wrapText="1"/>
    </xf>
    <xf numFmtId="0" fontId="7" fillId="0" borderId="1" xfId="0" applyFont="1" applyFill="1" applyBorder="1" applyAlignment="1" applyProtection="1">
      <alignment horizontal="justify" vertical="top" wrapText="1"/>
      <protection hidden="1"/>
    </xf>
    <xf numFmtId="0" fontId="5" fillId="0" borderId="1"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7" fillId="0" borderId="2" xfId="0" applyFont="1" applyBorder="1" applyAlignment="1" applyProtection="1">
      <alignment horizontal="justify" vertical="center" wrapText="1"/>
      <protection hidden="1"/>
    </xf>
    <xf numFmtId="0" fontId="7" fillId="0" borderId="3" xfId="0" applyFont="1" applyBorder="1" applyAlignment="1" applyProtection="1">
      <alignment horizontal="justify" vertical="center" wrapText="1"/>
      <protection hidden="1"/>
    </xf>
    <xf numFmtId="0" fontId="7" fillId="0" borderId="4"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7" fillId="0" borderId="1" xfId="0" applyFont="1" applyBorder="1" applyAlignment="1" applyProtection="1">
      <alignment horizontal="justify"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26" name="Imagen 1">
          <a:extLst>
            <a:ext uri="{FF2B5EF4-FFF2-40B4-BE49-F238E27FC236}">
              <a16:creationId xmlns:a16="http://schemas.microsoft.com/office/drawing/2014/main" id="{C315812E-C85D-4A1D-9914-EB6DB9955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afe.gov.co/tabla_archivos/107-registros-publicaciones-santa-fe" TargetMode="External"/><Relationship Id="rId1" Type="http://schemas.openxmlformats.org/officeDocument/2006/relationships/hyperlink" Target="http://www.santafe.gov.co/tabla_archivos/107-registros-publicaciones-santa-f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showGridLines="0" tabSelected="1" zoomScale="115" zoomScaleNormal="115" workbookViewId="0">
      <selection sqref="A1:K1"/>
    </sheetView>
  </sheetViews>
  <sheetFormatPr baseColWidth="10" defaultColWidth="10.85546875" defaultRowHeight="15" zeroHeight="1"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7.42578125" style="1" customWidth="1"/>
    <col min="7" max="7" width="18.5703125" style="1" customWidth="1"/>
    <col min="8" max="8" width="28.42578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5703125" style="30" customWidth="1"/>
    <col min="23" max="24" width="16.5703125" style="30" customWidth="1"/>
    <col min="25" max="25" width="52.140625" style="47" customWidth="1"/>
    <col min="26" max="26" width="25.5703125" style="47" customWidth="1"/>
    <col min="27" max="27" width="20.28515625" style="60" customWidth="1"/>
    <col min="28" max="29" width="16.5703125" style="60" customWidth="1"/>
    <col min="30" max="30" width="52.7109375" style="1" customWidth="1"/>
    <col min="31" max="31" width="34.7109375" style="1" customWidth="1"/>
    <col min="32" max="32" width="20.28515625" style="93" customWidth="1"/>
    <col min="33" max="34" width="16.5703125" style="93" customWidth="1"/>
    <col min="35" max="35" width="45.140625" style="93" customWidth="1"/>
    <col min="36" max="36" width="20.85546875" style="93" customWidth="1"/>
    <col min="37" max="37" width="15.7109375" style="30" bestFit="1" customWidth="1"/>
    <col min="38" max="38" width="12.7109375" style="30" bestFit="1" customWidth="1"/>
    <col min="39" max="39" width="16.5703125" style="30" customWidth="1"/>
    <col min="40" max="40" width="46.7109375" style="93" customWidth="1"/>
    <col min="41" max="41" width="26" style="93" customWidth="1"/>
    <col min="42" max="42" width="15.7109375" style="30" bestFit="1" customWidth="1"/>
    <col min="43" max="43" width="16.5703125" style="30" customWidth="1"/>
    <col min="44" max="44" width="17.42578125" style="30" customWidth="1"/>
    <col min="45" max="45" width="42.42578125" style="94" customWidth="1"/>
    <col min="46" max="16384" width="10.85546875" style="1"/>
  </cols>
  <sheetData>
    <row r="1" spans="1:45" ht="70.5" customHeight="1" x14ac:dyDescent="0.25">
      <c r="A1" s="148" t="s">
        <v>0</v>
      </c>
      <c r="B1" s="149"/>
      <c r="C1" s="149"/>
      <c r="D1" s="149"/>
      <c r="E1" s="149"/>
      <c r="F1" s="149"/>
      <c r="G1" s="149"/>
      <c r="H1" s="149"/>
      <c r="I1" s="149"/>
      <c r="J1" s="149"/>
      <c r="K1" s="149"/>
      <c r="L1" s="150" t="s">
        <v>1</v>
      </c>
      <c r="M1" s="150"/>
      <c r="N1" s="150"/>
      <c r="O1" s="150"/>
      <c r="P1" s="150"/>
    </row>
    <row r="2" spans="1:45" s="2" customFormat="1" ht="23.45" customHeight="1" x14ac:dyDescent="0.25">
      <c r="A2" s="151" t="s">
        <v>2</v>
      </c>
      <c r="B2" s="152"/>
      <c r="C2" s="152"/>
      <c r="D2" s="152"/>
      <c r="E2" s="152"/>
      <c r="F2" s="152"/>
      <c r="G2" s="152"/>
      <c r="H2" s="152"/>
      <c r="I2" s="152"/>
      <c r="J2" s="152"/>
      <c r="K2" s="152"/>
      <c r="L2" s="152"/>
      <c r="M2" s="152"/>
      <c r="N2" s="152"/>
      <c r="O2" s="152"/>
      <c r="P2" s="152"/>
      <c r="V2" s="30"/>
      <c r="W2" s="30"/>
      <c r="X2" s="30"/>
      <c r="Y2" s="48"/>
      <c r="Z2" s="48"/>
      <c r="AA2" s="61"/>
      <c r="AB2" s="61"/>
      <c r="AC2" s="61"/>
      <c r="AF2" s="93"/>
      <c r="AG2" s="93"/>
      <c r="AH2" s="93"/>
      <c r="AI2" s="93"/>
      <c r="AJ2" s="93"/>
      <c r="AK2" s="30"/>
      <c r="AL2" s="30"/>
      <c r="AM2" s="30"/>
      <c r="AN2" s="93"/>
      <c r="AO2" s="93"/>
      <c r="AP2" s="30"/>
      <c r="AQ2" s="30"/>
      <c r="AR2" s="30"/>
      <c r="AS2" s="94"/>
    </row>
    <row r="3" spans="1:45" x14ac:dyDescent="0.25"/>
    <row r="4" spans="1:45" ht="29.1" customHeight="1" x14ac:dyDescent="0.25">
      <c r="A4" s="137" t="s">
        <v>3</v>
      </c>
      <c r="B4" s="137"/>
      <c r="C4" s="150" t="s">
        <v>4</v>
      </c>
      <c r="D4" s="150"/>
      <c r="F4" s="137" t="s">
        <v>5</v>
      </c>
      <c r="G4" s="137"/>
      <c r="H4" s="137"/>
      <c r="I4" s="137"/>
      <c r="J4" s="137"/>
      <c r="K4" s="137"/>
    </row>
    <row r="5" spans="1:45" x14ac:dyDescent="0.25">
      <c r="A5" s="137"/>
      <c r="B5" s="137"/>
      <c r="C5" s="150"/>
      <c r="D5" s="150"/>
      <c r="F5" s="108" t="s">
        <v>6</v>
      </c>
      <c r="G5" s="3" t="s">
        <v>7</v>
      </c>
      <c r="H5" s="138" t="s">
        <v>8</v>
      </c>
      <c r="I5" s="138"/>
      <c r="J5" s="138"/>
      <c r="K5" s="138"/>
    </row>
    <row r="6" spans="1:45" ht="30" x14ac:dyDescent="0.25">
      <c r="A6" s="137"/>
      <c r="B6" s="137"/>
      <c r="C6" s="150"/>
      <c r="D6" s="150"/>
      <c r="F6" s="88">
        <v>1</v>
      </c>
      <c r="G6" s="88" t="s">
        <v>9</v>
      </c>
      <c r="H6" s="139" t="s">
        <v>10</v>
      </c>
      <c r="I6" s="139"/>
      <c r="J6" s="139"/>
      <c r="K6" s="139"/>
    </row>
    <row r="7" spans="1:45" ht="138" customHeight="1" x14ac:dyDescent="0.25">
      <c r="A7" s="137"/>
      <c r="B7" s="137"/>
      <c r="C7" s="150"/>
      <c r="D7" s="150"/>
      <c r="F7" s="88">
        <v>2</v>
      </c>
      <c r="G7" s="88" t="s">
        <v>11</v>
      </c>
      <c r="H7" s="140" t="s">
        <v>12</v>
      </c>
      <c r="I7" s="140"/>
      <c r="J7" s="140"/>
      <c r="K7" s="140"/>
    </row>
    <row r="8" spans="1:45" ht="75.75" customHeight="1" x14ac:dyDescent="0.25">
      <c r="A8" s="137"/>
      <c r="B8" s="137"/>
      <c r="C8" s="150"/>
      <c r="D8" s="150"/>
      <c r="F8" s="88">
        <v>3</v>
      </c>
      <c r="G8" s="88" t="s">
        <v>13</v>
      </c>
      <c r="H8" s="141" t="s">
        <v>14</v>
      </c>
      <c r="I8" s="142"/>
      <c r="J8" s="142"/>
      <c r="K8" s="143"/>
    </row>
    <row r="9" spans="1:45" ht="57" customHeight="1" x14ac:dyDescent="0.25">
      <c r="A9" s="83"/>
      <c r="B9" s="83"/>
      <c r="C9" s="26"/>
      <c r="D9" s="26"/>
      <c r="F9" s="88">
        <v>4</v>
      </c>
      <c r="G9" s="88" t="s">
        <v>15</v>
      </c>
      <c r="H9" s="153" t="s">
        <v>16</v>
      </c>
      <c r="I9" s="153"/>
      <c r="J9" s="153"/>
      <c r="K9" s="153"/>
    </row>
    <row r="10" spans="1:45" ht="57" customHeight="1" x14ac:dyDescent="0.25">
      <c r="A10" s="83"/>
      <c r="B10" s="83"/>
      <c r="C10" s="26"/>
      <c r="D10" s="26"/>
      <c r="F10" s="88">
        <v>5</v>
      </c>
      <c r="G10" s="88" t="s">
        <v>17</v>
      </c>
      <c r="H10" s="141" t="s">
        <v>18</v>
      </c>
      <c r="I10" s="142"/>
      <c r="J10" s="142"/>
      <c r="K10" s="143"/>
    </row>
    <row r="11" spans="1:45" ht="57" customHeight="1" x14ac:dyDescent="0.25">
      <c r="A11" s="110"/>
      <c r="B11" s="110"/>
      <c r="C11" s="26"/>
      <c r="D11" s="26"/>
      <c r="F11" s="119">
        <v>6</v>
      </c>
      <c r="G11" s="119" t="s">
        <v>327</v>
      </c>
      <c r="H11" s="141" t="s">
        <v>328</v>
      </c>
      <c r="I11" s="142"/>
      <c r="J11" s="142"/>
      <c r="K11" s="143"/>
    </row>
    <row r="12" spans="1:45" ht="78" customHeight="1" x14ac:dyDescent="0.25">
      <c r="A12" s="130"/>
      <c r="B12" s="130"/>
      <c r="C12" s="26"/>
      <c r="D12" s="26"/>
      <c r="F12" s="129">
        <v>7</v>
      </c>
      <c r="G12" s="129" t="s">
        <v>337</v>
      </c>
      <c r="H12" s="141" t="s">
        <v>338</v>
      </c>
      <c r="I12" s="142"/>
      <c r="J12" s="142"/>
      <c r="K12" s="143"/>
    </row>
    <row r="13" spans="1:45" ht="93.75" customHeight="1" x14ac:dyDescent="0.25">
      <c r="A13" s="132"/>
      <c r="B13" s="132"/>
      <c r="C13" s="26"/>
      <c r="D13" s="26"/>
      <c r="F13" s="131">
        <v>8</v>
      </c>
      <c r="G13" s="131" t="s">
        <v>341</v>
      </c>
      <c r="H13" s="141" t="s">
        <v>340</v>
      </c>
      <c r="I13" s="142"/>
      <c r="J13" s="142"/>
      <c r="K13" s="143"/>
    </row>
    <row r="14" spans="1:45" x14ac:dyDescent="0.25"/>
    <row r="15" spans="1:45" ht="14.45" customHeight="1" x14ac:dyDescent="0.25">
      <c r="A15" s="137" t="s">
        <v>19</v>
      </c>
      <c r="B15" s="137"/>
      <c r="C15" s="137" t="s">
        <v>20</v>
      </c>
      <c r="D15" s="137" t="s">
        <v>21</v>
      </c>
      <c r="E15" s="137"/>
      <c r="F15" s="137"/>
      <c r="G15" s="137"/>
      <c r="H15" s="137"/>
      <c r="I15" s="137"/>
      <c r="J15" s="137"/>
      <c r="K15" s="137"/>
      <c r="L15" s="137"/>
      <c r="M15" s="137"/>
      <c r="N15" s="137"/>
      <c r="O15" s="137"/>
      <c r="P15" s="137"/>
      <c r="Q15" s="144" t="s">
        <v>22</v>
      </c>
      <c r="R15" s="144"/>
      <c r="S15" s="144"/>
      <c r="T15" s="144"/>
      <c r="U15" s="144"/>
      <c r="V15" s="136" t="s">
        <v>23</v>
      </c>
      <c r="W15" s="136"/>
      <c r="X15" s="136"/>
      <c r="Y15" s="136"/>
      <c r="Z15" s="136"/>
      <c r="AA15" s="145" t="s">
        <v>23</v>
      </c>
      <c r="AB15" s="145"/>
      <c r="AC15" s="145"/>
      <c r="AD15" s="145"/>
      <c r="AE15" s="145"/>
      <c r="AF15" s="146" t="s">
        <v>23</v>
      </c>
      <c r="AG15" s="146"/>
      <c r="AH15" s="146"/>
      <c r="AI15" s="146"/>
      <c r="AJ15" s="146"/>
      <c r="AK15" s="147" t="s">
        <v>23</v>
      </c>
      <c r="AL15" s="147"/>
      <c r="AM15" s="147"/>
      <c r="AN15" s="147"/>
      <c r="AO15" s="147"/>
      <c r="AP15" s="133" t="s">
        <v>24</v>
      </c>
      <c r="AQ15" s="134"/>
      <c r="AR15" s="134"/>
      <c r="AS15" s="135"/>
    </row>
    <row r="16" spans="1:45" ht="14.45" customHeight="1" x14ac:dyDescent="0.25">
      <c r="A16" s="137"/>
      <c r="B16" s="137"/>
      <c r="C16" s="137"/>
      <c r="D16" s="137"/>
      <c r="E16" s="137"/>
      <c r="F16" s="137"/>
      <c r="G16" s="137"/>
      <c r="H16" s="137"/>
      <c r="I16" s="137"/>
      <c r="J16" s="137"/>
      <c r="K16" s="137"/>
      <c r="L16" s="137"/>
      <c r="M16" s="137"/>
      <c r="N16" s="137"/>
      <c r="O16" s="137"/>
      <c r="P16" s="137"/>
      <c r="Q16" s="144"/>
      <c r="R16" s="144"/>
      <c r="S16" s="144"/>
      <c r="T16" s="144"/>
      <c r="U16" s="144"/>
      <c r="V16" s="136" t="s">
        <v>25</v>
      </c>
      <c r="W16" s="136"/>
      <c r="X16" s="136"/>
      <c r="Y16" s="136"/>
      <c r="Z16" s="136"/>
      <c r="AA16" s="145" t="s">
        <v>26</v>
      </c>
      <c r="AB16" s="145"/>
      <c r="AC16" s="145"/>
      <c r="AD16" s="145"/>
      <c r="AE16" s="145"/>
      <c r="AF16" s="146" t="s">
        <v>27</v>
      </c>
      <c r="AG16" s="146"/>
      <c r="AH16" s="146"/>
      <c r="AI16" s="146"/>
      <c r="AJ16" s="146"/>
      <c r="AK16" s="147" t="s">
        <v>28</v>
      </c>
      <c r="AL16" s="147"/>
      <c r="AM16" s="147"/>
      <c r="AN16" s="147"/>
      <c r="AO16" s="147"/>
      <c r="AP16" s="133" t="s">
        <v>29</v>
      </c>
      <c r="AQ16" s="134"/>
      <c r="AR16" s="134"/>
      <c r="AS16" s="135"/>
    </row>
    <row r="17" spans="1:45" ht="60" x14ac:dyDescent="0.25">
      <c r="A17" s="85" t="s">
        <v>30</v>
      </c>
      <c r="B17" s="85" t="s">
        <v>31</v>
      </c>
      <c r="C17" s="137"/>
      <c r="D17" s="85" t="s">
        <v>32</v>
      </c>
      <c r="E17" s="85" t="s">
        <v>33</v>
      </c>
      <c r="F17" s="85" t="s">
        <v>34</v>
      </c>
      <c r="G17" s="85" t="s">
        <v>35</v>
      </c>
      <c r="H17" s="85" t="s">
        <v>36</v>
      </c>
      <c r="I17" s="85" t="s">
        <v>37</v>
      </c>
      <c r="J17" s="85" t="s">
        <v>38</v>
      </c>
      <c r="K17" s="85" t="s">
        <v>39</v>
      </c>
      <c r="L17" s="85" t="s">
        <v>40</v>
      </c>
      <c r="M17" s="85" t="s">
        <v>41</v>
      </c>
      <c r="N17" s="85" t="s">
        <v>42</v>
      </c>
      <c r="O17" s="85" t="s">
        <v>43</v>
      </c>
      <c r="P17" s="85" t="s">
        <v>44</v>
      </c>
      <c r="Q17" s="86" t="s">
        <v>45</v>
      </c>
      <c r="R17" s="86" t="s">
        <v>46</v>
      </c>
      <c r="S17" s="86" t="s">
        <v>47</v>
      </c>
      <c r="T17" s="86" t="s">
        <v>48</v>
      </c>
      <c r="U17" s="86" t="s">
        <v>49</v>
      </c>
      <c r="V17" s="84" t="s">
        <v>50</v>
      </c>
      <c r="W17" s="84" t="s">
        <v>51</v>
      </c>
      <c r="X17" s="84" t="s">
        <v>52</v>
      </c>
      <c r="Y17" s="49" t="s">
        <v>53</v>
      </c>
      <c r="Z17" s="49" t="s">
        <v>54</v>
      </c>
      <c r="AA17" s="87" t="s">
        <v>50</v>
      </c>
      <c r="AB17" s="87" t="s">
        <v>51</v>
      </c>
      <c r="AC17" s="87" t="s">
        <v>52</v>
      </c>
      <c r="AD17" s="87" t="s">
        <v>53</v>
      </c>
      <c r="AE17" s="87" t="s">
        <v>54</v>
      </c>
      <c r="AF17" s="91" t="s">
        <v>50</v>
      </c>
      <c r="AG17" s="91" t="s">
        <v>51</v>
      </c>
      <c r="AH17" s="91" t="s">
        <v>52</v>
      </c>
      <c r="AI17" s="91" t="s">
        <v>53</v>
      </c>
      <c r="AJ17" s="91" t="s">
        <v>54</v>
      </c>
      <c r="AK17" s="109" t="s">
        <v>50</v>
      </c>
      <c r="AL17" s="109" t="s">
        <v>51</v>
      </c>
      <c r="AM17" s="109" t="s">
        <v>52</v>
      </c>
      <c r="AN17" s="92" t="s">
        <v>53</v>
      </c>
      <c r="AO17" s="92" t="s">
        <v>54</v>
      </c>
      <c r="AP17" s="25" t="s">
        <v>50</v>
      </c>
      <c r="AQ17" s="25" t="s">
        <v>51</v>
      </c>
      <c r="AR17" s="25" t="s">
        <v>52</v>
      </c>
      <c r="AS17" s="55" t="s">
        <v>55</v>
      </c>
    </row>
    <row r="18" spans="1:45" s="26" customFormat="1" ht="150.75" customHeight="1" x14ac:dyDescent="0.25">
      <c r="A18" s="112">
        <v>4</v>
      </c>
      <c r="B18" s="112" t="s">
        <v>56</v>
      </c>
      <c r="C18" s="112" t="s">
        <v>57</v>
      </c>
      <c r="D18" s="112" t="s">
        <v>308</v>
      </c>
      <c r="E18" s="4">
        <f t="shared" ref="E18:E35" si="0">+(5.55555555555556%*80%)/100%</f>
        <v>4.4444444444444481E-2</v>
      </c>
      <c r="F18" s="112" t="s">
        <v>58</v>
      </c>
      <c r="G18" s="112" t="s">
        <v>59</v>
      </c>
      <c r="H18" s="112" t="s">
        <v>60</v>
      </c>
      <c r="I18" s="5">
        <v>6.6000000000000003E-2</v>
      </c>
      <c r="J18" s="112" t="s">
        <v>61</v>
      </c>
      <c r="K18" s="112" t="s">
        <v>62</v>
      </c>
      <c r="L18" s="6">
        <v>0</v>
      </c>
      <c r="M18" s="6">
        <v>0.02</v>
      </c>
      <c r="N18" s="6">
        <v>0.06</v>
      </c>
      <c r="O18" s="6">
        <v>0.1</v>
      </c>
      <c r="P18" s="6">
        <v>0.1</v>
      </c>
      <c r="Q18" s="112" t="s">
        <v>63</v>
      </c>
      <c r="R18" s="112" t="s">
        <v>64</v>
      </c>
      <c r="S18" s="112" t="s">
        <v>65</v>
      </c>
      <c r="T18" s="112" t="s">
        <v>66</v>
      </c>
      <c r="U18" s="112" t="s">
        <v>67</v>
      </c>
      <c r="V18" s="31" t="s">
        <v>68</v>
      </c>
      <c r="W18" s="31" t="s">
        <v>68</v>
      </c>
      <c r="X18" s="31" t="s">
        <v>68</v>
      </c>
      <c r="Y18" s="50" t="s">
        <v>69</v>
      </c>
      <c r="Z18" s="50" t="s">
        <v>68</v>
      </c>
      <c r="AA18" s="59">
        <v>1.0999999999999999E-2</v>
      </c>
      <c r="AB18" s="62">
        <v>1.0999999999999999E-2</v>
      </c>
      <c r="AC18" s="57">
        <f>IF(AB18/AA18&gt;100%,100%,AB18/AA18)</f>
        <v>1</v>
      </c>
      <c r="AD18" s="120" t="s">
        <v>70</v>
      </c>
      <c r="AE18" s="120" t="s">
        <v>71</v>
      </c>
      <c r="AF18" s="31">
        <f>N18</f>
        <v>0.06</v>
      </c>
      <c r="AG18" s="62">
        <v>2.7E-2</v>
      </c>
      <c r="AH18" s="57">
        <f>IF(AG18/AF18&gt;100%,100%,AG18/AF18)</f>
        <v>0.45</v>
      </c>
      <c r="AI18" s="112" t="s">
        <v>72</v>
      </c>
      <c r="AJ18" s="121" t="s">
        <v>71</v>
      </c>
      <c r="AK18" s="57">
        <v>0.1</v>
      </c>
      <c r="AL18" s="57">
        <v>0.16020000000000001</v>
      </c>
      <c r="AM18" s="57">
        <f>IF(AL18/AK18&gt;100%,100%,AL18/AK18)</f>
        <v>1</v>
      </c>
      <c r="AN18" s="90" t="s">
        <v>339</v>
      </c>
      <c r="AO18" s="51" t="s">
        <v>71</v>
      </c>
      <c r="AP18" s="31">
        <f>P18</f>
        <v>0.1</v>
      </c>
      <c r="AQ18" s="57">
        <v>0.16020000000000001</v>
      </c>
      <c r="AR18" s="57">
        <f>IF(AQ18/AP18&gt;100%,100%,AQ18/AP18)</f>
        <v>1</v>
      </c>
      <c r="AS18" s="90" t="s">
        <v>339</v>
      </c>
    </row>
    <row r="19" spans="1:45" s="26" customFormat="1" ht="168" customHeight="1" x14ac:dyDescent="0.25">
      <c r="A19" s="112">
        <v>4</v>
      </c>
      <c r="B19" s="112" t="s">
        <v>56</v>
      </c>
      <c r="C19" s="112" t="s">
        <v>57</v>
      </c>
      <c r="D19" s="112" t="s">
        <v>309</v>
      </c>
      <c r="E19" s="4">
        <f t="shared" si="0"/>
        <v>4.4444444444444481E-2</v>
      </c>
      <c r="F19" s="112" t="s">
        <v>58</v>
      </c>
      <c r="G19" s="112" t="s">
        <v>73</v>
      </c>
      <c r="H19" s="112" t="s">
        <v>74</v>
      </c>
      <c r="I19" s="112" t="s">
        <v>75</v>
      </c>
      <c r="J19" s="112" t="s">
        <v>76</v>
      </c>
      <c r="K19" s="112" t="s">
        <v>62</v>
      </c>
      <c r="L19" s="6">
        <v>0</v>
      </c>
      <c r="M19" s="6">
        <v>0</v>
      </c>
      <c r="N19" s="6">
        <v>0</v>
      </c>
      <c r="O19" s="6">
        <v>0.15</v>
      </c>
      <c r="P19" s="6">
        <v>0.15</v>
      </c>
      <c r="Q19" s="112" t="s">
        <v>63</v>
      </c>
      <c r="R19" s="112" t="s">
        <v>77</v>
      </c>
      <c r="S19" s="112" t="s">
        <v>78</v>
      </c>
      <c r="T19" s="112" t="s">
        <v>66</v>
      </c>
      <c r="U19" s="112" t="s">
        <v>79</v>
      </c>
      <c r="V19" s="31" t="s">
        <v>68</v>
      </c>
      <c r="W19" s="31" t="s">
        <v>68</v>
      </c>
      <c r="X19" s="31" t="s">
        <v>68</v>
      </c>
      <c r="Y19" s="50" t="s">
        <v>69</v>
      </c>
      <c r="Z19" s="50" t="s">
        <v>68</v>
      </c>
      <c r="AA19" s="31" t="s">
        <v>80</v>
      </c>
      <c r="AB19" s="63">
        <v>0</v>
      </c>
      <c r="AC19" s="57" t="s">
        <v>68</v>
      </c>
      <c r="AD19" s="50" t="s">
        <v>81</v>
      </c>
      <c r="AE19" s="112" t="s">
        <v>68</v>
      </c>
      <c r="AF19" s="31" t="s">
        <v>82</v>
      </c>
      <c r="AG19" s="31" t="s">
        <v>82</v>
      </c>
      <c r="AH19" s="31" t="s">
        <v>82</v>
      </c>
      <c r="AI19" s="6" t="s">
        <v>83</v>
      </c>
      <c r="AJ19" s="31" t="s">
        <v>82</v>
      </c>
      <c r="AK19" s="31">
        <f t="shared" ref="AK19:AK40" si="1">O19</f>
        <v>0.15</v>
      </c>
      <c r="AL19" s="64">
        <v>1.48</v>
      </c>
      <c r="AM19" s="57">
        <f>IF(AL19/AK19&gt;100%,100%,AL19/AK19)</f>
        <v>1</v>
      </c>
      <c r="AN19" s="90" t="s">
        <v>293</v>
      </c>
      <c r="AO19" s="51" t="s">
        <v>84</v>
      </c>
      <c r="AP19" s="31">
        <f t="shared" ref="AP19:AP41" si="2">P19</f>
        <v>0.15</v>
      </c>
      <c r="AQ19" s="31">
        <v>1.48</v>
      </c>
      <c r="AR19" s="57">
        <f t="shared" ref="AR19:AR35" si="3">IF(AQ19/AP19&gt;100%,100%,AQ19/AP19)</f>
        <v>1</v>
      </c>
      <c r="AS19" s="90" t="s">
        <v>293</v>
      </c>
    </row>
    <row r="20" spans="1:45" s="78" customFormat="1" ht="195" x14ac:dyDescent="0.25">
      <c r="A20" s="8">
        <v>4</v>
      </c>
      <c r="B20" s="8" t="s">
        <v>56</v>
      </c>
      <c r="C20" s="8" t="s">
        <v>57</v>
      </c>
      <c r="D20" s="8" t="s">
        <v>310</v>
      </c>
      <c r="E20" s="71">
        <f t="shared" si="0"/>
        <v>4.4444444444444481E-2</v>
      </c>
      <c r="F20" s="8" t="s">
        <v>85</v>
      </c>
      <c r="G20" s="8" t="s">
        <v>86</v>
      </c>
      <c r="H20" s="8" t="s">
        <v>87</v>
      </c>
      <c r="I20" s="8" t="s">
        <v>75</v>
      </c>
      <c r="J20" s="8" t="s">
        <v>61</v>
      </c>
      <c r="K20" s="8" t="s">
        <v>62</v>
      </c>
      <c r="L20" s="72">
        <v>0.05</v>
      </c>
      <c r="M20" s="72">
        <v>0.4</v>
      </c>
      <c r="N20" s="72">
        <v>0.8</v>
      </c>
      <c r="O20" s="72">
        <v>1</v>
      </c>
      <c r="P20" s="72">
        <v>1</v>
      </c>
      <c r="Q20" s="8" t="s">
        <v>63</v>
      </c>
      <c r="R20" s="8" t="s">
        <v>88</v>
      </c>
      <c r="S20" s="8" t="s">
        <v>89</v>
      </c>
      <c r="T20" s="8" t="s">
        <v>66</v>
      </c>
      <c r="U20" s="8" t="s">
        <v>90</v>
      </c>
      <c r="V20" s="73">
        <f t="shared" ref="V20:V35" si="4">L20</f>
        <v>0.05</v>
      </c>
      <c r="W20" s="74">
        <v>0</v>
      </c>
      <c r="X20" s="74">
        <v>0</v>
      </c>
      <c r="Y20" s="75" t="s">
        <v>91</v>
      </c>
      <c r="Z20" s="75" t="s">
        <v>92</v>
      </c>
      <c r="AA20" s="73">
        <f t="shared" ref="AA20:AA35" si="5">M20</f>
        <v>0.4</v>
      </c>
      <c r="AB20" s="76">
        <f>13/59</f>
        <v>0.22033898305084745</v>
      </c>
      <c r="AC20" s="77">
        <f t="shared" ref="AC20" si="6">IF(AB20/AA20&gt;100%,100%,AB20/AA20)</f>
        <v>0.55084745762711862</v>
      </c>
      <c r="AD20" s="8" t="s">
        <v>93</v>
      </c>
      <c r="AE20" s="8" t="s">
        <v>94</v>
      </c>
      <c r="AF20" s="73">
        <f t="shared" ref="AF20:AF41" si="7">N20</f>
        <v>0.8</v>
      </c>
      <c r="AG20" s="95">
        <v>0.35089999999999999</v>
      </c>
      <c r="AH20" s="77">
        <f t="shared" ref="AH20:AH34" si="8">IF(AG20/AF20&gt;100%,100%,AG20/AF20)</f>
        <v>0.43862499999999999</v>
      </c>
      <c r="AI20" s="120" t="s">
        <v>95</v>
      </c>
      <c r="AJ20" s="120" t="s">
        <v>96</v>
      </c>
      <c r="AK20" s="73">
        <f t="shared" si="1"/>
        <v>1</v>
      </c>
      <c r="AL20" s="76">
        <v>1</v>
      </c>
      <c r="AM20" s="57">
        <f t="shared" ref="AM20:AM41" si="9">IF(AL20/AK20&gt;100%,100%,AL20/AK20)</f>
        <v>1</v>
      </c>
      <c r="AN20" s="90" t="s">
        <v>294</v>
      </c>
      <c r="AO20" s="51" t="s">
        <v>96</v>
      </c>
      <c r="AP20" s="73">
        <f t="shared" si="2"/>
        <v>1</v>
      </c>
      <c r="AQ20" s="76">
        <v>1</v>
      </c>
      <c r="AR20" s="57">
        <f t="shared" si="3"/>
        <v>1</v>
      </c>
      <c r="AS20" s="90" t="s">
        <v>294</v>
      </c>
    </row>
    <row r="21" spans="1:45" s="26" customFormat="1" ht="170.25" customHeight="1" x14ac:dyDescent="0.25">
      <c r="A21" s="112">
        <v>4</v>
      </c>
      <c r="B21" s="112" t="s">
        <v>56</v>
      </c>
      <c r="C21" s="112" t="s">
        <v>97</v>
      </c>
      <c r="D21" s="112" t="s">
        <v>311</v>
      </c>
      <c r="E21" s="4">
        <f t="shared" si="0"/>
        <v>4.4444444444444481E-2</v>
      </c>
      <c r="F21" s="112" t="s">
        <v>58</v>
      </c>
      <c r="G21" s="112" t="s">
        <v>98</v>
      </c>
      <c r="H21" s="112" t="s">
        <v>99</v>
      </c>
      <c r="I21" s="6">
        <v>0.5</v>
      </c>
      <c r="J21" s="112" t="s">
        <v>61</v>
      </c>
      <c r="K21" s="112" t="s">
        <v>62</v>
      </c>
      <c r="L21" s="6">
        <v>0.15</v>
      </c>
      <c r="M21" s="6">
        <v>0.3</v>
      </c>
      <c r="N21" s="7">
        <v>0.45</v>
      </c>
      <c r="O21" s="7">
        <v>0.6</v>
      </c>
      <c r="P21" s="6">
        <v>0.6</v>
      </c>
      <c r="Q21" s="112" t="s">
        <v>100</v>
      </c>
      <c r="R21" s="112" t="s">
        <v>101</v>
      </c>
      <c r="S21" s="112" t="s">
        <v>102</v>
      </c>
      <c r="T21" s="112" t="s">
        <v>66</v>
      </c>
      <c r="U21" s="112" t="s">
        <v>103</v>
      </c>
      <c r="V21" s="31">
        <f t="shared" si="4"/>
        <v>0.15</v>
      </c>
      <c r="W21" s="32">
        <v>0.21479999999999999</v>
      </c>
      <c r="X21" s="29">
        <v>1</v>
      </c>
      <c r="Y21" s="51" t="s">
        <v>104</v>
      </c>
      <c r="Z21" s="51" t="s">
        <v>105</v>
      </c>
      <c r="AA21" s="31">
        <f t="shared" si="5"/>
        <v>0.3</v>
      </c>
      <c r="AB21" s="64" t="s">
        <v>106</v>
      </c>
      <c r="AC21" s="57">
        <v>1</v>
      </c>
      <c r="AD21" s="51" t="s">
        <v>107</v>
      </c>
      <c r="AE21" s="51" t="s">
        <v>105</v>
      </c>
      <c r="AF21" s="31">
        <f t="shared" si="7"/>
        <v>0.45</v>
      </c>
      <c r="AG21" s="57">
        <v>0.72609999999999997</v>
      </c>
      <c r="AH21" s="57">
        <f t="shared" si="8"/>
        <v>1</v>
      </c>
      <c r="AI21" s="112" t="s">
        <v>108</v>
      </c>
      <c r="AJ21" s="51" t="s">
        <v>105</v>
      </c>
      <c r="AK21" s="31">
        <f t="shared" si="1"/>
        <v>0.6</v>
      </c>
      <c r="AL21" s="57">
        <v>0.89380000000000004</v>
      </c>
      <c r="AM21" s="57">
        <f t="shared" si="9"/>
        <v>1</v>
      </c>
      <c r="AN21" s="90" t="s">
        <v>296</v>
      </c>
      <c r="AO21" s="51" t="s">
        <v>105</v>
      </c>
      <c r="AP21" s="31">
        <f t="shared" si="2"/>
        <v>0.6</v>
      </c>
      <c r="AQ21" s="46">
        <v>0.89380000000000004</v>
      </c>
      <c r="AR21" s="57">
        <f t="shared" si="3"/>
        <v>1</v>
      </c>
      <c r="AS21" s="90" t="s">
        <v>295</v>
      </c>
    </row>
    <row r="22" spans="1:45" s="26" customFormat="1" ht="165.75" customHeight="1" x14ac:dyDescent="0.25">
      <c r="A22" s="112">
        <v>4</v>
      </c>
      <c r="B22" s="112" t="s">
        <v>56</v>
      </c>
      <c r="C22" s="112" t="s">
        <v>97</v>
      </c>
      <c r="D22" s="112" t="s">
        <v>312</v>
      </c>
      <c r="E22" s="4">
        <f t="shared" si="0"/>
        <v>4.4444444444444481E-2</v>
      </c>
      <c r="F22" s="112" t="s">
        <v>58</v>
      </c>
      <c r="G22" s="112" t="s">
        <v>109</v>
      </c>
      <c r="H22" s="112" t="s">
        <v>110</v>
      </c>
      <c r="I22" s="6">
        <v>0.6</v>
      </c>
      <c r="J22" s="112" t="s">
        <v>61</v>
      </c>
      <c r="K22" s="112" t="s">
        <v>62</v>
      </c>
      <c r="L22" s="6">
        <v>0.15</v>
      </c>
      <c r="M22" s="6">
        <v>0.3</v>
      </c>
      <c r="N22" s="7">
        <v>0.45</v>
      </c>
      <c r="O22" s="7">
        <v>0.6</v>
      </c>
      <c r="P22" s="6">
        <v>0.6</v>
      </c>
      <c r="Q22" s="112" t="s">
        <v>100</v>
      </c>
      <c r="R22" s="112" t="s">
        <v>101</v>
      </c>
      <c r="S22" s="112" t="s">
        <v>102</v>
      </c>
      <c r="T22" s="112" t="s">
        <v>66</v>
      </c>
      <c r="U22" s="112" t="s">
        <v>103</v>
      </c>
      <c r="V22" s="31">
        <f t="shared" si="4"/>
        <v>0.15</v>
      </c>
      <c r="W22" s="32">
        <v>0.1011</v>
      </c>
      <c r="X22" s="29">
        <f>W22/V22</f>
        <v>0.67400000000000004</v>
      </c>
      <c r="Y22" s="51" t="s">
        <v>111</v>
      </c>
      <c r="Z22" s="51" t="s">
        <v>112</v>
      </c>
      <c r="AA22" s="31">
        <f t="shared" si="5"/>
        <v>0.3</v>
      </c>
      <c r="AB22" s="57">
        <v>0.13450000000000001</v>
      </c>
      <c r="AC22" s="57">
        <f t="shared" ref="AC22:AC34" si="10">IF(AB22/AA22&gt;100%,100%,AB22/AA22)</f>
        <v>0.44833333333333336</v>
      </c>
      <c r="AD22" s="112" t="s">
        <v>113</v>
      </c>
      <c r="AE22" s="51" t="s">
        <v>114</v>
      </c>
      <c r="AF22" s="31">
        <f t="shared" si="7"/>
        <v>0.45</v>
      </c>
      <c r="AG22" s="57">
        <v>0.42</v>
      </c>
      <c r="AH22" s="57">
        <f t="shared" si="8"/>
        <v>0.93333333333333324</v>
      </c>
      <c r="AI22" s="51" t="s">
        <v>115</v>
      </c>
      <c r="AJ22" s="51" t="s">
        <v>114</v>
      </c>
      <c r="AK22" s="31">
        <f t="shared" si="1"/>
        <v>0.6</v>
      </c>
      <c r="AL22" s="57">
        <v>0.41570000000000001</v>
      </c>
      <c r="AM22" s="57">
        <f t="shared" si="9"/>
        <v>0.69283333333333341</v>
      </c>
      <c r="AN22" s="90" t="s">
        <v>298</v>
      </c>
      <c r="AO22" s="51" t="s">
        <v>114</v>
      </c>
      <c r="AP22" s="31">
        <f t="shared" si="2"/>
        <v>0.6</v>
      </c>
      <c r="AQ22" s="46">
        <v>0.41570000000000001</v>
      </c>
      <c r="AR22" s="57">
        <f t="shared" si="3"/>
        <v>0.69283333333333341</v>
      </c>
      <c r="AS22" s="90" t="s">
        <v>297</v>
      </c>
    </row>
    <row r="23" spans="1:45" s="26" customFormat="1" ht="200.25" customHeight="1" x14ac:dyDescent="0.25">
      <c r="A23" s="112">
        <v>4</v>
      </c>
      <c r="B23" s="112" t="s">
        <v>56</v>
      </c>
      <c r="C23" s="112" t="s">
        <v>97</v>
      </c>
      <c r="D23" s="112" t="s">
        <v>313</v>
      </c>
      <c r="E23" s="4">
        <f t="shared" si="0"/>
        <v>4.4444444444444481E-2</v>
      </c>
      <c r="F23" s="112" t="s">
        <v>85</v>
      </c>
      <c r="G23" s="112" t="s">
        <v>116</v>
      </c>
      <c r="H23" s="112" t="s">
        <v>117</v>
      </c>
      <c r="I23" s="112"/>
      <c r="J23" s="112" t="s">
        <v>61</v>
      </c>
      <c r="K23" s="112" t="s">
        <v>62</v>
      </c>
      <c r="L23" s="6">
        <v>0.1</v>
      </c>
      <c r="M23" s="6">
        <v>0.25</v>
      </c>
      <c r="N23" s="6">
        <v>0.6</v>
      </c>
      <c r="O23" s="6">
        <v>0.95</v>
      </c>
      <c r="P23" s="6">
        <v>0.95</v>
      </c>
      <c r="Q23" s="112" t="s">
        <v>100</v>
      </c>
      <c r="R23" s="112" t="s">
        <v>101</v>
      </c>
      <c r="S23" s="112" t="s">
        <v>102</v>
      </c>
      <c r="T23" s="112" t="s">
        <v>66</v>
      </c>
      <c r="U23" s="112" t="s">
        <v>118</v>
      </c>
      <c r="V23" s="31">
        <f t="shared" si="4"/>
        <v>0.1</v>
      </c>
      <c r="W23" s="33">
        <v>0.2</v>
      </c>
      <c r="X23" s="29">
        <v>1</v>
      </c>
      <c r="Y23" s="51" t="s">
        <v>119</v>
      </c>
      <c r="Z23" s="51" t="s">
        <v>112</v>
      </c>
      <c r="AA23" s="31">
        <f t="shared" si="5"/>
        <v>0.25</v>
      </c>
      <c r="AB23" s="57">
        <v>0.38319999999999999</v>
      </c>
      <c r="AC23" s="57">
        <f t="shared" si="10"/>
        <v>1</v>
      </c>
      <c r="AD23" s="51" t="s">
        <v>120</v>
      </c>
      <c r="AE23" s="51" t="s">
        <v>121</v>
      </c>
      <c r="AF23" s="31">
        <f t="shared" si="7"/>
        <v>0.6</v>
      </c>
      <c r="AG23" s="57">
        <v>0.63400000000000001</v>
      </c>
      <c r="AH23" s="58">
        <f t="shared" si="8"/>
        <v>1</v>
      </c>
      <c r="AI23" s="51" t="s">
        <v>122</v>
      </c>
      <c r="AJ23" s="89" t="s">
        <v>114</v>
      </c>
      <c r="AK23" s="31">
        <f t="shared" si="1"/>
        <v>0.95</v>
      </c>
      <c r="AL23" s="57">
        <v>0.95440000000000003</v>
      </c>
      <c r="AM23" s="57">
        <f t="shared" si="9"/>
        <v>1</v>
      </c>
      <c r="AN23" s="90" t="s">
        <v>123</v>
      </c>
      <c r="AO23" s="51" t="s">
        <v>114</v>
      </c>
      <c r="AP23" s="31">
        <f t="shared" si="2"/>
        <v>0.95</v>
      </c>
      <c r="AQ23" s="57">
        <v>0.95440000000000003</v>
      </c>
      <c r="AR23" s="57">
        <f t="shared" si="3"/>
        <v>1</v>
      </c>
      <c r="AS23" s="90" t="s">
        <v>124</v>
      </c>
    </row>
    <row r="24" spans="1:45" s="26" customFormat="1" ht="170.25" customHeight="1" x14ac:dyDescent="0.25">
      <c r="A24" s="112">
        <v>4</v>
      </c>
      <c r="B24" s="112" t="s">
        <v>56</v>
      </c>
      <c r="C24" s="112" t="s">
        <v>97</v>
      </c>
      <c r="D24" s="112" t="s">
        <v>314</v>
      </c>
      <c r="E24" s="4">
        <f t="shared" si="0"/>
        <v>4.4444444444444481E-2</v>
      </c>
      <c r="F24" s="112" t="s">
        <v>58</v>
      </c>
      <c r="G24" s="112" t="s">
        <v>125</v>
      </c>
      <c r="H24" s="112" t="s">
        <v>126</v>
      </c>
      <c r="I24" s="112"/>
      <c r="J24" s="112" t="s">
        <v>61</v>
      </c>
      <c r="K24" s="112" t="s">
        <v>62</v>
      </c>
      <c r="L24" s="6">
        <v>0.02</v>
      </c>
      <c r="M24" s="6">
        <v>0.1</v>
      </c>
      <c r="N24" s="6">
        <v>0.2</v>
      </c>
      <c r="O24" s="6">
        <v>0.4</v>
      </c>
      <c r="P24" s="6">
        <v>0.4</v>
      </c>
      <c r="Q24" s="112" t="s">
        <v>100</v>
      </c>
      <c r="R24" s="112" t="s">
        <v>101</v>
      </c>
      <c r="S24" s="112" t="s">
        <v>102</v>
      </c>
      <c r="T24" s="112" t="s">
        <v>66</v>
      </c>
      <c r="U24" s="112" t="s">
        <v>118</v>
      </c>
      <c r="V24" s="31">
        <f t="shared" si="4"/>
        <v>0.02</v>
      </c>
      <c r="W24" s="33">
        <v>0.06</v>
      </c>
      <c r="X24" s="29">
        <v>1</v>
      </c>
      <c r="Y24" s="51" t="s">
        <v>127</v>
      </c>
      <c r="Z24" s="51" t="s">
        <v>112</v>
      </c>
      <c r="AA24" s="31">
        <f t="shared" si="5"/>
        <v>0.1</v>
      </c>
      <c r="AB24" s="57">
        <v>0.19470000000000001</v>
      </c>
      <c r="AC24" s="57">
        <f t="shared" si="10"/>
        <v>1</v>
      </c>
      <c r="AD24" s="51" t="s">
        <v>128</v>
      </c>
      <c r="AE24" s="51" t="s">
        <v>121</v>
      </c>
      <c r="AF24" s="31">
        <f t="shared" si="7"/>
        <v>0.2</v>
      </c>
      <c r="AG24" s="57">
        <v>0.4168</v>
      </c>
      <c r="AH24" s="58">
        <f t="shared" si="8"/>
        <v>1</v>
      </c>
      <c r="AI24" s="51" t="s">
        <v>129</v>
      </c>
      <c r="AJ24" s="51" t="s">
        <v>121</v>
      </c>
      <c r="AK24" s="31">
        <f t="shared" si="1"/>
        <v>0.4</v>
      </c>
      <c r="AL24" s="57">
        <v>0.56140000000000001</v>
      </c>
      <c r="AM24" s="57">
        <f t="shared" si="9"/>
        <v>1</v>
      </c>
      <c r="AN24" s="90" t="s">
        <v>299</v>
      </c>
      <c r="AO24" s="51" t="s">
        <v>121</v>
      </c>
      <c r="AP24" s="31">
        <f t="shared" si="2"/>
        <v>0.4</v>
      </c>
      <c r="AQ24" s="46">
        <v>0.56140000000000001</v>
      </c>
      <c r="AR24" s="57">
        <f t="shared" si="3"/>
        <v>1</v>
      </c>
      <c r="AS24" s="90" t="s">
        <v>299</v>
      </c>
    </row>
    <row r="25" spans="1:45" s="26" customFormat="1" ht="161.25" customHeight="1" x14ac:dyDescent="0.25">
      <c r="A25" s="112">
        <v>4</v>
      </c>
      <c r="B25" s="112" t="s">
        <v>56</v>
      </c>
      <c r="C25" s="112" t="s">
        <v>97</v>
      </c>
      <c r="D25" s="112" t="s">
        <v>315</v>
      </c>
      <c r="E25" s="4">
        <f t="shared" si="0"/>
        <v>4.4444444444444481E-2</v>
      </c>
      <c r="F25" s="112" t="s">
        <v>85</v>
      </c>
      <c r="G25" s="112" t="s">
        <v>130</v>
      </c>
      <c r="H25" s="112" t="s">
        <v>131</v>
      </c>
      <c r="I25" s="112"/>
      <c r="J25" s="112" t="s">
        <v>76</v>
      </c>
      <c r="K25" s="112" t="s">
        <v>62</v>
      </c>
      <c r="L25" s="6">
        <v>0.95</v>
      </c>
      <c r="M25" s="6">
        <v>0.95</v>
      </c>
      <c r="N25" s="6">
        <v>0.95</v>
      </c>
      <c r="O25" s="6">
        <v>0.95</v>
      </c>
      <c r="P25" s="6">
        <v>0.95</v>
      </c>
      <c r="Q25" s="112" t="s">
        <v>100</v>
      </c>
      <c r="R25" s="112" t="s">
        <v>101</v>
      </c>
      <c r="S25" s="112" t="s">
        <v>132</v>
      </c>
      <c r="T25" s="112" t="s">
        <v>66</v>
      </c>
      <c r="U25" s="8" t="s">
        <v>133</v>
      </c>
      <c r="V25" s="31">
        <f t="shared" si="4"/>
        <v>0.95</v>
      </c>
      <c r="W25" s="35">
        <v>0.79400000000000004</v>
      </c>
      <c r="X25" s="35">
        <f>W25/V25</f>
        <v>0.83578947368421064</v>
      </c>
      <c r="Y25" s="51" t="s">
        <v>134</v>
      </c>
      <c r="Z25" s="51" t="s">
        <v>135</v>
      </c>
      <c r="AA25" s="31">
        <f t="shared" si="5"/>
        <v>0.95</v>
      </c>
      <c r="AB25" s="57">
        <v>0.94550000000000001</v>
      </c>
      <c r="AC25" s="57">
        <f>IF(AB25/AA25&gt;100%,100%,AB25/AA25)</f>
        <v>0.99526315789473685</v>
      </c>
      <c r="AD25" s="51" t="s">
        <v>136</v>
      </c>
      <c r="AE25" s="120" t="s">
        <v>137</v>
      </c>
      <c r="AF25" s="31">
        <f t="shared" si="7"/>
        <v>0.95</v>
      </c>
      <c r="AG25" s="57">
        <v>0.94550000000000001</v>
      </c>
      <c r="AH25" s="57">
        <f t="shared" si="8"/>
        <v>0.99526315789473685</v>
      </c>
      <c r="AI25" s="51" t="s">
        <v>138</v>
      </c>
      <c r="AJ25" s="120" t="s">
        <v>137</v>
      </c>
      <c r="AK25" s="123">
        <f t="shared" si="1"/>
        <v>0.95</v>
      </c>
      <c r="AL25" s="124">
        <v>0.93140000000000001</v>
      </c>
      <c r="AM25" s="124">
        <f t="shared" si="9"/>
        <v>0.98042105263157897</v>
      </c>
      <c r="AN25" s="90" t="s">
        <v>324</v>
      </c>
      <c r="AO25" s="51" t="s">
        <v>137</v>
      </c>
      <c r="AP25" s="123">
        <f t="shared" si="2"/>
        <v>0.95</v>
      </c>
      <c r="AQ25" s="125">
        <f>(W25+AB25+AG25+AL25)/4</f>
        <v>0.90410000000000001</v>
      </c>
      <c r="AR25" s="124">
        <f t="shared" si="3"/>
        <v>0.9516842105263158</v>
      </c>
      <c r="AS25" s="90" t="s">
        <v>324</v>
      </c>
    </row>
    <row r="26" spans="1:45" s="26" customFormat="1" ht="171" customHeight="1" x14ac:dyDescent="0.25">
      <c r="A26" s="112">
        <v>4</v>
      </c>
      <c r="B26" s="112" t="s">
        <v>56</v>
      </c>
      <c r="C26" s="112" t="s">
        <v>97</v>
      </c>
      <c r="D26" s="112" t="s">
        <v>316</v>
      </c>
      <c r="E26" s="4">
        <f t="shared" si="0"/>
        <v>4.4444444444444481E-2</v>
      </c>
      <c r="F26" s="112" t="s">
        <v>58</v>
      </c>
      <c r="G26" s="112" t="s">
        <v>139</v>
      </c>
      <c r="H26" s="112" t="s">
        <v>140</v>
      </c>
      <c r="I26" s="112"/>
      <c r="J26" s="112" t="s">
        <v>76</v>
      </c>
      <c r="K26" s="112" t="s">
        <v>62</v>
      </c>
      <c r="L26" s="6">
        <v>1</v>
      </c>
      <c r="M26" s="6">
        <v>1</v>
      </c>
      <c r="N26" s="6">
        <v>1</v>
      </c>
      <c r="O26" s="6">
        <v>1</v>
      </c>
      <c r="P26" s="6">
        <v>1</v>
      </c>
      <c r="Q26" s="112" t="s">
        <v>100</v>
      </c>
      <c r="R26" s="8" t="s">
        <v>101</v>
      </c>
      <c r="S26" s="8" t="s">
        <v>141</v>
      </c>
      <c r="T26" s="8" t="s">
        <v>66</v>
      </c>
      <c r="U26" s="8" t="s">
        <v>142</v>
      </c>
      <c r="V26" s="31">
        <f t="shared" si="4"/>
        <v>1</v>
      </c>
      <c r="W26" s="35">
        <v>0.67500000000000004</v>
      </c>
      <c r="X26" s="35">
        <f>W26/V26</f>
        <v>0.67500000000000004</v>
      </c>
      <c r="Y26" s="51" t="s">
        <v>143</v>
      </c>
      <c r="Z26" s="51" t="s">
        <v>135</v>
      </c>
      <c r="AA26" s="31">
        <f t="shared" si="5"/>
        <v>1</v>
      </c>
      <c r="AB26" s="57">
        <v>0.97089999999999999</v>
      </c>
      <c r="AC26" s="57">
        <f t="shared" si="10"/>
        <v>0.97089999999999999</v>
      </c>
      <c r="AD26" s="51" t="s">
        <v>144</v>
      </c>
      <c r="AE26" s="51" t="s">
        <v>135</v>
      </c>
      <c r="AF26" s="31">
        <f t="shared" si="7"/>
        <v>1</v>
      </c>
      <c r="AG26" s="57">
        <v>0.95669999999999999</v>
      </c>
      <c r="AH26" s="57">
        <f t="shared" si="8"/>
        <v>0.95669999999999999</v>
      </c>
      <c r="AI26" s="51" t="s">
        <v>145</v>
      </c>
      <c r="AJ26" s="51" t="s">
        <v>96</v>
      </c>
      <c r="AK26" s="123">
        <f t="shared" si="1"/>
        <v>1</v>
      </c>
      <c r="AL26" s="124">
        <v>0.89580000000000004</v>
      </c>
      <c r="AM26" s="124">
        <f t="shared" si="9"/>
        <v>0.89580000000000004</v>
      </c>
      <c r="AN26" s="90" t="s">
        <v>325</v>
      </c>
      <c r="AO26" s="51" t="s">
        <v>96</v>
      </c>
      <c r="AP26" s="123">
        <f t="shared" si="2"/>
        <v>1</v>
      </c>
      <c r="AQ26" s="125">
        <f t="shared" ref="AQ26:AQ27" si="11">(W26+AB26+AG26+AL26)/4</f>
        <v>0.87460000000000004</v>
      </c>
      <c r="AR26" s="124">
        <f t="shared" si="3"/>
        <v>0.87460000000000004</v>
      </c>
      <c r="AS26" s="90" t="s">
        <v>146</v>
      </c>
    </row>
    <row r="27" spans="1:45" s="78" customFormat="1" ht="135" customHeight="1" x14ac:dyDescent="0.25">
      <c r="A27" s="8">
        <v>4</v>
      </c>
      <c r="B27" s="8" t="s">
        <v>56</v>
      </c>
      <c r="C27" s="8" t="s">
        <v>97</v>
      </c>
      <c r="D27" s="8" t="s">
        <v>317</v>
      </c>
      <c r="E27" s="71">
        <f t="shared" si="0"/>
        <v>4.4444444444444481E-2</v>
      </c>
      <c r="F27" s="8" t="s">
        <v>58</v>
      </c>
      <c r="G27" s="8" t="s">
        <v>147</v>
      </c>
      <c r="H27" s="8" t="s">
        <v>148</v>
      </c>
      <c r="I27" s="8"/>
      <c r="J27" s="8" t="s">
        <v>76</v>
      </c>
      <c r="K27" s="8" t="s">
        <v>62</v>
      </c>
      <c r="L27" s="72">
        <v>0.95</v>
      </c>
      <c r="M27" s="72">
        <v>0.95</v>
      </c>
      <c r="N27" s="72">
        <v>0.95</v>
      </c>
      <c r="O27" s="72">
        <v>0.95</v>
      </c>
      <c r="P27" s="72">
        <v>0.95</v>
      </c>
      <c r="Q27" s="8" t="s">
        <v>100</v>
      </c>
      <c r="R27" s="8" t="s">
        <v>149</v>
      </c>
      <c r="S27" s="8" t="s">
        <v>141</v>
      </c>
      <c r="T27" s="8" t="s">
        <v>66</v>
      </c>
      <c r="U27" s="8" t="s">
        <v>142</v>
      </c>
      <c r="V27" s="73">
        <f t="shared" si="4"/>
        <v>0.95</v>
      </c>
      <c r="W27" s="81">
        <v>0.67500000000000004</v>
      </c>
      <c r="X27" s="81">
        <f>W27/V27</f>
        <v>0.71052631578947378</v>
      </c>
      <c r="Y27" s="75" t="s">
        <v>150</v>
      </c>
      <c r="Z27" s="75" t="s">
        <v>151</v>
      </c>
      <c r="AA27" s="73">
        <f t="shared" si="5"/>
        <v>0.95</v>
      </c>
      <c r="AB27" s="82">
        <v>0.97099999999999997</v>
      </c>
      <c r="AC27" s="77">
        <f t="shared" si="10"/>
        <v>1</v>
      </c>
      <c r="AD27" s="75" t="s">
        <v>152</v>
      </c>
      <c r="AE27" s="75" t="s">
        <v>153</v>
      </c>
      <c r="AF27" s="73">
        <f t="shared" si="7"/>
        <v>0.95</v>
      </c>
      <c r="AG27" s="77">
        <v>0.90069999999999995</v>
      </c>
      <c r="AH27" s="77">
        <f t="shared" si="8"/>
        <v>0.94810526315789467</v>
      </c>
      <c r="AI27" s="51" t="s">
        <v>154</v>
      </c>
      <c r="AJ27" s="75" t="s">
        <v>153</v>
      </c>
      <c r="AK27" s="126">
        <f t="shared" si="1"/>
        <v>0.95</v>
      </c>
      <c r="AL27" s="127">
        <v>1</v>
      </c>
      <c r="AM27" s="124">
        <f t="shared" si="9"/>
        <v>1</v>
      </c>
      <c r="AN27" s="90" t="s">
        <v>155</v>
      </c>
      <c r="AO27" s="51" t="s">
        <v>153</v>
      </c>
      <c r="AP27" s="126">
        <f t="shared" si="2"/>
        <v>0.95</v>
      </c>
      <c r="AQ27" s="125">
        <f t="shared" si="11"/>
        <v>0.88667499999999999</v>
      </c>
      <c r="AR27" s="124">
        <f t="shared" si="3"/>
        <v>0.93334210526315797</v>
      </c>
      <c r="AS27" s="128" t="s">
        <v>326</v>
      </c>
    </row>
    <row r="28" spans="1:45" s="26" customFormat="1" ht="92.25" customHeight="1" x14ac:dyDescent="0.25">
      <c r="A28" s="112">
        <v>4</v>
      </c>
      <c r="B28" s="112" t="s">
        <v>56</v>
      </c>
      <c r="C28" s="112" t="s">
        <v>156</v>
      </c>
      <c r="D28" s="112" t="s">
        <v>157</v>
      </c>
      <c r="E28" s="4">
        <f t="shared" si="0"/>
        <v>4.4444444444444481E-2</v>
      </c>
      <c r="F28" s="112" t="s">
        <v>85</v>
      </c>
      <c r="G28" s="112" t="s">
        <v>158</v>
      </c>
      <c r="H28" s="112" t="s">
        <v>159</v>
      </c>
      <c r="I28" s="112"/>
      <c r="J28" s="112" t="s">
        <v>160</v>
      </c>
      <c r="K28" s="112" t="s">
        <v>161</v>
      </c>
      <c r="L28" s="9">
        <v>1800</v>
      </c>
      <c r="M28" s="9">
        <v>1800</v>
      </c>
      <c r="N28" s="9">
        <v>1800</v>
      </c>
      <c r="O28" s="9">
        <v>1800</v>
      </c>
      <c r="P28" s="10">
        <f>SUM(L28:O28)</f>
        <v>7200</v>
      </c>
      <c r="Q28" s="112" t="s">
        <v>100</v>
      </c>
      <c r="R28" s="112" t="s">
        <v>162</v>
      </c>
      <c r="S28" s="112" t="s">
        <v>163</v>
      </c>
      <c r="T28" s="112" t="s">
        <v>66</v>
      </c>
      <c r="U28" s="112" t="s">
        <v>163</v>
      </c>
      <c r="V28" s="36">
        <f t="shared" si="4"/>
        <v>1800</v>
      </c>
      <c r="W28" s="34">
        <v>5755</v>
      </c>
      <c r="X28" s="29">
        <v>1</v>
      </c>
      <c r="Y28" s="51" t="s">
        <v>164</v>
      </c>
      <c r="Z28" s="51" t="s">
        <v>165</v>
      </c>
      <c r="AA28" s="65">
        <f t="shared" si="5"/>
        <v>1800</v>
      </c>
      <c r="AB28" s="65">
        <v>15566</v>
      </c>
      <c r="AC28" s="57">
        <f t="shared" si="10"/>
        <v>1</v>
      </c>
      <c r="AD28" s="51" t="s">
        <v>166</v>
      </c>
      <c r="AE28" s="51" t="s">
        <v>137</v>
      </c>
      <c r="AF28" s="36">
        <f t="shared" si="7"/>
        <v>1800</v>
      </c>
      <c r="AG28" s="65">
        <v>11223</v>
      </c>
      <c r="AH28" s="57">
        <f t="shared" si="8"/>
        <v>1</v>
      </c>
      <c r="AI28" s="51" t="s">
        <v>167</v>
      </c>
      <c r="AJ28" s="51" t="s">
        <v>137</v>
      </c>
      <c r="AK28" s="36">
        <f t="shared" si="1"/>
        <v>1800</v>
      </c>
      <c r="AL28" s="65">
        <v>4680</v>
      </c>
      <c r="AM28" s="57">
        <f t="shared" si="9"/>
        <v>1</v>
      </c>
      <c r="AN28" s="90" t="s">
        <v>168</v>
      </c>
      <c r="AO28" s="51" t="s">
        <v>137</v>
      </c>
      <c r="AP28" s="36">
        <f t="shared" si="2"/>
        <v>7200</v>
      </c>
      <c r="AQ28" s="111">
        <f>W28+AB28+AG28+AL28</f>
        <v>37224</v>
      </c>
      <c r="AR28" s="57">
        <f t="shared" si="3"/>
        <v>1</v>
      </c>
      <c r="AS28" s="51" t="s">
        <v>333</v>
      </c>
    </row>
    <row r="29" spans="1:45" s="26" customFormat="1" ht="103.5" customHeight="1" x14ac:dyDescent="0.25">
      <c r="A29" s="112">
        <v>4</v>
      </c>
      <c r="B29" s="112" t="s">
        <v>56</v>
      </c>
      <c r="C29" s="112" t="s">
        <v>156</v>
      </c>
      <c r="D29" s="112" t="s">
        <v>169</v>
      </c>
      <c r="E29" s="4">
        <f t="shared" si="0"/>
        <v>4.4444444444444481E-2</v>
      </c>
      <c r="F29" s="112" t="s">
        <v>58</v>
      </c>
      <c r="G29" s="112" t="s">
        <v>170</v>
      </c>
      <c r="H29" s="112" t="s">
        <v>171</v>
      </c>
      <c r="I29" s="112"/>
      <c r="J29" s="112" t="s">
        <v>160</v>
      </c>
      <c r="K29" s="112" t="s">
        <v>172</v>
      </c>
      <c r="L29" s="9">
        <v>900</v>
      </c>
      <c r="M29" s="9">
        <v>900</v>
      </c>
      <c r="N29" s="9">
        <v>900</v>
      </c>
      <c r="O29" s="9">
        <v>900</v>
      </c>
      <c r="P29" s="10">
        <f>SUM(L29:O29)</f>
        <v>3600</v>
      </c>
      <c r="Q29" s="112" t="s">
        <v>100</v>
      </c>
      <c r="R29" s="112" t="s">
        <v>172</v>
      </c>
      <c r="S29" s="112" t="s">
        <v>163</v>
      </c>
      <c r="T29" s="112" t="s">
        <v>66</v>
      </c>
      <c r="U29" s="112" t="s">
        <v>163</v>
      </c>
      <c r="V29" s="36">
        <f t="shared" si="4"/>
        <v>900</v>
      </c>
      <c r="W29" s="34">
        <v>3121</v>
      </c>
      <c r="X29" s="29">
        <v>1</v>
      </c>
      <c r="Y29" s="51" t="s">
        <v>173</v>
      </c>
      <c r="Z29" s="51" t="s">
        <v>165</v>
      </c>
      <c r="AA29" s="65">
        <f t="shared" si="5"/>
        <v>900</v>
      </c>
      <c r="AB29" s="65">
        <v>6063</v>
      </c>
      <c r="AC29" s="57">
        <f t="shared" si="10"/>
        <v>1</v>
      </c>
      <c r="AD29" s="51" t="s">
        <v>174</v>
      </c>
      <c r="AE29" s="51" t="s">
        <v>175</v>
      </c>
      <c r="AF29" s="9">
        <f t="shared" si="7"/>
        <v>900</v>
      </c>
      <c r="AG29" s="65">
        <v>3001</v>
      </c>
      <c r="AH29" s="57">
        <f t="shared" si="8"/>
        <v>1</v>
      </c>
      <c r="AI29" s="51" t="s">
        <v>176</v>
      </c>
      <c r="AJ29" s="51" t="s">
        <v>175</v>
      </c>
      <c r="AK29" s="36">
        <f t="shared" si="1"/>
        <v>900</v>
      </c>
      <c r="AL29" s="65">
        <v>2011</v>
      </c>
      <c r="AM29" s="57">
        <f t="shared" si="9"/>
        <v>1</v>
      </c>
      <c r="AN29" s="90" t="s">
        <v>177</v>
      </c>
      <c r="AO29" s="51" t="s">
        <v>175</v>
      </c>
      <c r="AP29" s="36">
        <f t="shared" si="2"/>
        <v>3600</v>
      </c>
      <c r="AQ29" s="111">
        <f t="shared" ref="AQ29:AQ35" si="12">W29+AB29+AG29+AL29</f>
        <v>14196</v>
      </c>
      <c r="AR29" s="57">
        <f t="shared" si="3"/>
        <v>1</v>
      </c>
      <c r="AS29" s="51" t="s">
        <v>334</v>
      </c>
    </row>
    <row r="30" spans="1:45" s="26" customFormat="1" ht="100.5" customHeight="1" x14ac:dyDescent="0.25">
      <c r="A30" s="112">
        <v>4</v>
      </c>
      <c r="B30" s="112" t="s">
        <v>56</v>
      </c>
      <c r="C30" s="112" t="s">
        <v>156</v>
      </c>
      <c r="D30" s="112" t="s">
        <v>318</v>
      </c>
      <c r="E30" s="4">
        <f t="shared" si="0"/>
        <v>4.4444444444444481E-2</v>
      </c>
      <c r="F30" s="112" t="s">
        <v>58</v>
      </c>
      <c r="G30" s="112" t="s">
        <v>178</v>
      </c>
      <c r="H30" s="112" t="s">
        <v>179</v>
      </c>
      <c r="I30" s="112"/>
      <c r="J30" s="112" t="s">
        <v>160</v>
      </c>
      <c r="K30" s="112" t="s">
        <v>180</v>
      </c>
      <c r="L30" s="11">
        <v>11</v>
      </c>
      <c r="M30" s="11">
        <v>21</v>
      </c>
      <c r="N30" s="11">
        <v>21</v>
      </c>
      <c r="O30" s="11">
        <v>13</v>
      </c>
      <c r="P30" s="10">
        <f t="shared" ref="P30:P35" si="13">SUM(L30:O30)</f>
        <v>66</v>
      </c>
      <c r="Q30" s="112" t="s">
        <v>100</v>
      </c>
      <c r="R30" s="112" t="s">
        <v>181</v>
      </c>
      <c r="S30" s="112" t="s">
        <v>182</v>
      </c>
      <c r="T30" s="112" t="s">
        <v>66</v>
      </c>
      <c r="U30" s="112" t="s">
        <v>182</v>
      </c>
      <c r="V30" s="36">
        <f t="shared" si="4"/>
        <v>11</v>
      </c>
      <c r="W30" s="34">
        <v>6</v>
      </c>
      <c r="X30" s="37">
        <f>W30/V30</f>
        <v>0.54545454545454541</v>
      </c>
      <c r="Y30" s="51" t="s">
        <v>183</v>
      </c>
      <c r="Z30" s="51" t="s">
        <v>184</v>
      </c>
      <c r="AA30" s="65">
        <f t="shared" si="5"/>
        <v>21</v>
      </c>
      <c r="AB30" s="65">
        <v>9</v>
      </c>
      <c r="AC30" s="57">
        <f t="shared" si="10"/>
        <v>0.42857142857142855</v>
      </c>
      <c r="AD30" s="51" t="s">
        <v>185</v>
      </c>
      <c r="AE30" s="51" t="s">
        <v>175</v>
      </c>
      <c r="AF30" s="9">
        <f t="shared" si="7"/>
        <v>21</v>
      </c>
      <c r="AG30" s="96">
        <v>28</v>
      </c>
      <c r="AH30" s="97">
        <f t="shared" si="8"/>
        <v>1</v>
      </c>
      <c r="AI30" s="90" t="s">
        <v>186</v>
      </c>
      <c r="AJ30" s="51" t="s">
        <v>175</v>
      </c>
      <c r="AK30" s="36">
        <f t="shared" si="1"/>
        <v>13</v>
      </c>
      <c r="AL30" s="65">
        <v>23</v>
      </c>
      <c r="AM30" s="57">
        <f t="shared" si="9"/>
        <v>1</v>
      </c>
      <c r="AN30" s="90" t="s">
        <v>187</v>
      </c>
      <c r="AO30" s="51" t="s">
        <v>175</v>
      </c>
      <c r="AP30" s="36">
        <f t="shared" si="2"/>
        <v>66</v>
      </c>
      <c r="AQ30" s="111">
        <f t="shared" si="12"/>
        <v>66</v>
      </c>
      <c r="AR30" s="57">
        <f t="shared" si="3"/>
        <v>1</v>
      </c>
      <c r="AS30" s="51" t="s">
        <v>335</v>
      </c>
    </row>
    <row r="31" spans="1:45" s="26" customFormat="1" ht="90" x14ac:dyDescent="0.25">
      <c r="A31" s="112">
        <v>4</v>
      </c>
      <c r="B31" s="112" t="s">
        <v>56</v>
      </c>
      <c r="C31" s="112" t="s">
        <v>156</v>
      </c>
      <c r="D31" s="112" t="s">
        <v>319</v>
      </c>
      <c r="E31" s="4">
        <f t="shared" si="0"/>
        <v>4.4444444444444481E-2</v>
      </c>
      <c r="F31" s="112" t="s">
        <v>85</v>
      </c>
      <c r="G31" s="112" t="s">
        <v>188</v>
      </c>
      <c r="H31" s="112" t="s">
        <v>189</v>
      </c>
      <c r="I31" s="112"/>
      <c r="J31" s="112" t="s">
        <v>160</v>
      </c>
      <c r="K31" s="112" t="s">
        <v>181</v>
      </c>
      <c r="L31" s="11">
        <v>3</v>
      </c>
      <c r="M31" s="11">
        <v>7</v>
      </c>
      <c r="N31" s="11">
        <v>8</v>
      </c>
      <c r="O31" s="11">
        <v>3</v>
      </c>
      <c r="P31" s="10">
        <f t="shared" si="13"/>
        <v>21</v>
      </c>
      <c r="Q31" s="112" t="s">
        <v>100</v>
      </c>
      <c r="R31" s="112" t="s">
        <v>181</v>
      </c>
      <c r="S31" s="112" t="s">
        <v>182</v>
      </c>
      <c r="T31" s="112" t="s">
        <v>66</v>
      </c>
      <c r="U31" s="112" t="s">
        <v>182</v>
      </c>
      <c r="V31" s="36">
        <f t="shared" si="4"/>
        <v>3</v>
      </c>
      <c r="W31" s="34">
        <v>0</v>
      </c>
      <c r="X31" s="38">
        <v>0</v>
      </c>
      <c r="Y31" s="51" t="s">
        <v>190</v>
      </c>
      <c r="Z31" s="51" t="s">
        <v>184</v>
      </c>
      <c r="AA31" s="65">
        <v>7</v>
      </c>
      <c r="AB31" s="65">
        <v>2</v>
      </c>
      <c r="AC31" s="57">
        <f t="shared" si="10"/>
        <v>0.2857142857142857</v>
      </c>
      <c r="AD31" s="51" t="s">
        <v>191</v>
      </c>
      <c r="AE31" s="51" t="s">
        <v>175</v>
      </c>
      <c r="AF31" s="9">
        <f t="shared" si="7"/>
        <v>8</v>
      </c>
      <c r="AG31" s="96">
        <v>18</v>
      </c>
      <c r="AH31" s="97">
        <f t="shared" si="8"/>
        <v>1</v>
      </c>
      <c r="AI31" s="90" t="s">
        <v>192</v>
      </c>
      <c r="AJ31" s="51" t="s">
        <v>175</v>
      </c>
      <c r="AK31" s="36">
        <f t="shared" si="1"/>
        <v>3</v>
      </c>
      <c r="AL31" s="65">
        <v>18</v>
      </c>
      <c r="AM31" s="57">
        <f t="shared" si="9"/>
        <v>1</v>
      </c>
      <c r="AN31" s="90" t="s">
        <v>193</v>
      </c>
      <c r="AO31" s="51" t="s">
        <v>175</v>
      </c>
      <c r="AP31" s="36">
        <f t="shared" si="2"/>
        <v>21</v>
      </c>
      <c r="AQ31" s="111">
        <f t="shared" si="12"/>
        <v>38</v>
      </c>
      <c r="AR31" s="57">
        <f t="shared" si="3"/>
        <v>1</v>
      </c>
      <c r="AS31" s="56" t="s">
        <v>336</v>
      </c>
    </row>
    <row r="32" spans="1:45" s="26" customFormat="1" ht="105.75" customHeight="1" x14ac:dyDescent="0.25">
      <c r="A32" s="112">
        <v>4</v>
      </c>
      <c r="B32" s="112" t="s">
        <v>56</v>
      </c>
      <c r="C32" s="112" t="s">
        <v>156</v>
      </c>
      <c r="D32" s="112" t="s">
        <v>320</v>
      </c>
      <c r="E32" s="4">
        <f t="shared" si="0"/>
        <v>4.4444444444444481E-2</v>
      </c>
      <c r="F32" s="112" t="s">
        <v>85</v>
      </c>
      <c r="G32" s="112" t="s">
        <v>194</v>
      </c>
      <c r="H32" s="112" t="s">
        <v>195</v>
      </c>
      <c r="I32" s="112"/>
      <c r="J32" s="112" t="s">
        <v>160</v>
      </c>
      <c r="K32" s="112" t="s">
        <v>196</v>
      </c>
      <c r="L32" s="11">
        <v>15</v>
      </c>
      <c r="M32" s="11">
        <v>15</v>
      </c>
      <c r="N32" s="11">
        <v>15</v>
      </c>
      <c r="O32" s="11">
        <v>15</v>
      </c>
      <c r="P32" s="10">
        <f t="shared" si="13"/>
        <v>60</v>
      </c>
      <c r="Q32" s="112" t="s">
        <v>100</v>
      </c>
      <c r="R32" s="112" t="s">
        <v>197</v>
      </c>
      <c r="S32" s="112" t="s">
        <v>198</v>
      </c>
      <c r="T32" s="112" t="s">
        <v>66</v>
      </c>
      <c r="U32" s="112" t="s">
        <v>197</v>
      </c>
      <c r="V32" s="36">
        <f t="shared" si="4"/>
        <v>15</v>
      </c>
      <c r="W32" s="34">
        <v>30</v>
      </c>
      <c r="X32" s="29">
        <v>1</v>
      </c>
      <c r="Y32" s="51" t="s">
        <v>199</v>
      </c>
      <c r="Z32" s="51" t="s">
        <v>200</v>
      </c>
      <c r="AA32" s="65">
        <f t="shared" si="5"/>
        <v>15</v>
      </c>
      <c r="AB32" s="65">
        <v>20</v>
      </c>
      <c r="AC32" s="57">
        <f t="shared" si="10"/>
        <v>1</v>
      </c>
      <c r="AD32" s="51" t="s">
        <v>201</v>
      </c>
      <c r="AE32" s="51" t="s">
        <v>202</v>
      </c>
      <c r="AF32" s="36">
        <f t="shared" si="7"/>
        <v>15</v>
      </c>
      <c r="AG32" s="65">
        <v>29</v>
      </c>
      <c r="AH32" s="57">
        <f t="shared" si="8"/>
        <v>1</v>
      </c>
      <c r="AI32" s="51" t="s">
        <v>203</v>
      </c>
      <c r="AJ32" s="51" t="s">
        <v>204</v>
      </c>
      <c r="AK32" s="36">
        <f t="shared" si="1"/>
        <v>15</v>
      </c>
      <c r="AL32" s="65">
        <v>31</v>
      </c>
      <c r="AM32" s="57">
        <f t="shared" si="9"/>
        <v>1</v>
      </c>
      <c r="AN32" s="112" t="s">
        <v>205</v>
      </c>
      <c r="AO32" s="112" t="s">
        <v>204</v>
      </c>
      <c r="AP32" s="36">
        <f t="shared" si="2"/>
        <v>60</v>
      </c>
      <c r="AQ32" s="111">
        <f t="shared" si="12"/>
        <v>110</v>
      </c>
      <c r="AR32" s="57">
        <f t="shared" si="3"/>
        <v>1</v>
      </c>
      <c r="AS32" s="56" t="s">
        <v>329</v>
      </c>
    </row>
    <row r="33" spans="1:45" s="26" customFormat="1" ht="90" x14ac:dyDescent="0.25">
      <c r="A33" s="112">
        <v>4</v>
      </c>
      <c r="B33" s="112" t="s">
        <v>56</v>
      </c>
      <c r="C33" s="112" t="s">
        <v>156</v>
      </c>
      <c r="D33" s="112" t="s">
        <v>321</v>
      </c>
      <c r="E33" s="4">
        <f t="shared" si="0"/>
        <v>4.4444444444444481E-2</v>
      </c>
      <c r="F33" s="112" t="s">
        <v>85</v>
      </c>
      <c r="G33" s="112" t="s">
        <v>206</v>
      </c>
      <c r="H33" s="112" t="s">
        <v>207</v>
      </c>
      <c r="I33" s="112"/>
      <c r="J33" s="112" t="s">
        <v>160</v>
      </c>
      <c r="K33" s="112" t="s">
        <v>196</v>
      </c>
      <c r="L33" s="11">
        <v>13</v>
      </c>
      <c r="M33" s="11">
        <v>12</v>
      </c>
      <c r="N33" s="11">
        <v>17</v>
      </c>
      <c r="O33" s="11">
        <v>18</v>
      </c>
      <c r="P33" s="10">
        <f t="shared" si="13"/>
        <v>60</v>
      </c>
      <c r="Q33" s="112" t="s">
        <v>100</v>
      </c>
      <c r="R33" s="112" t="s">
        <v>197</v>
      </c>
      <c r="S33" s="112" t="s">
        <v>198</v>
      </c>
      <c r="T33" s="112" t="s">
        <v>66</v>
      </c>
      <c r="U33" s="112" t="s">
        <v>197</v>
      </c>
      <c r="V33" s="36">
        <f t="shared" si="4"/>
        <v>13</v>
      </c>
      <c r="W33" s="34">
        <v>15</v>
      </c>
      <c r="X33" s="29">
        <v>1</v>
      </c>
      <c r="Y33" s="51" t="s">
        <v>208</v>
      </c>
      <c r="Z33" s="51" t="s">
        <v>209</v>
      </c>
      <c r="AA33" s="65">
        <f t="shared" si="5"/>
        <v>12</v>
      </c>
      <c r="AB33" s="65">
        <v>20</v>
      </c>
      <c r="AC33" s="58">
        <f t="shared" si="10"/>
        <v>1</v>
      </c>
      <c r="AD33" s="51" t="s">
        <v>210</v>
      </c>
      <c r="AE33" s="51" t="s">
        <v>202</v>
      </c>
      <c r="AF33" s="36">
        <f t="shared" si="7"/>
        <v>17</v>
      </c>
      <c r="AG33" s="65">
        <v>20</v>
      </c>
      <c r="AH33" s="57">
        <f t="shared" si="8"/>
        <v>1</v>
      </c>
      <c r="AI33" s="112" t="s">
        <v>211</v>
      </c>
      <c r="AJ33" s="51" t="s">
        <v>212</v>
      </c>
      <c r="AK33" s="36">
        <f t="shared" si="1"/>
        <v>18</v>
      </c>
      <c r="AL33" s="65">
        <v>38</v>
      </c>
      <c r="AM33" s="57">
        <f t="shared" si="9"/>
        <v>1</v>
      </c>
      <c r="AN33" s="112" t="s">
        <v>213</v>
      </c>
      <c r="AO33" s="51" t="s">
        <v>212</v>
      </c>
      <c r="AP33" s="36">
        <f t="shared" si="2"/>
        <v>60</v>
      </c>
      <c r="AQ33" s="111">
        <f t="shared" si="12"/>
        <v>93</v>
      </c>
      <c r="AR33" s="57">
        <f t="shared" si="3"/>
        <v>1</v>
      </c>
      <c r="AS33" s="56" t="s">
        <v>330</v>
      </c>
    </row>
    <row r="34" spans="1:45" s="26" customFormat="1" ht="104.25" customHeight="1" x14ac:dyDescent="0.25">
      <c r="A34" s="112">
        <v>4</v>
      </c>
      <c r="B34" s="112" t="s">
        <v>56</v>
      </c>
      <c r="C34" s="112" t="s">
        <v>156</v>
      </c>
      <c r="D34" s="112" t="s">
        <v>322</v>
      </c>
      <c r="E34" s="4">
        <f t="shared" si="0"/>
        <v>4.4444444444444481E-2</v>
      </c>
      <c r="F34" s="112" t="s">
        <v>85</v>
      </c>
      <c r="G34" s="112" t="s">
        <v>214</v>
      </c>
      <c r="H34" s="112" t="s">
        <v>215</v>
      </c>
      <c r="I34" s="112"/>
      <c r="J34" s="112" t="s">
        <v>160</v>
      </c>
      <c r="K34" s="112" t="s">
        <v>196</v>
      </c>
      <c r="L34" s="11">
        <v>8</v>
      </c>
      <c r="M34" s="11">
        <v>9</v>
      </c>
      <c r="N34" s="11">
        <v>9</v>
      </c>
      <c r="O34" s="11">
        <v>8</v>
      </c>
      <c r="P34" s="10">
        <f t="shared" si="13"/>
        <v>34</v>
      </c>
      <c r="Q34" s="112" t="s">
        <v>100</v>
      </c>
      <c r="R34" s="112" t="s">
        <v>197</v>
      </c>
      <c r="S34" s="112" t="s">
        <v>198</v>
      </c>
      <c r="T34" s="112" t="s">
        <v>66</v>
      </c>
      <c r="U34" s="112" t="s">
        <v>197</v>
      </c>
      <c r="V34" s="36">
        <f t="shared" si="4"/>
        <v>8</v>
      </c>
      <c r="W34" s="34">
        <v>18</v>
      </c>
      <c r="X34" s="29">
        <v>1</v>
      </c>
      <c r="Y34" s="122" t="s">
        <v>216</v>
      </c>
      <c r="Z34" s="51" t="s">
        <v>209</v>
      </c>
      <c r="AA34" s="65">
        <f t="shared" si="5"/>
        <v>9</v>
      </c>
      <c r="AB34" s="65">
        <v>15</v>
      </c>
      <c r="AC34" s="58">
        <f t="shared" si="10"/>
        <v>1</v>
      </c>
      <c r="AD34" s="51" t="s">
        <v>217</v>
      </c>
      <c r="AE34" s="51" t="s">
        <v>202</v>
      </c>
      <c r="AF34" s="36">
        <f t="shared" si="7"/>
        <v>9</v>
      </c>
      <c r="AG34" s="65">
        <v>50</v>
      </c>
      <c r="AH34" s="57">
        <f t="shared" si="8"/>
        <v>1</v>
      </c>
      <c r="AI34" s="112" t="s">
        <v>218</v>
      </c>
      <c r="AJ34" s="51" t="s">
        <v>204</v>
      </c>
      <c r="AK34" s="36">
        <f t="shared" si="1"/>
        <v>8</v>
      </c>
      <c r="AL34" s="65">
        <v>23</v>
      </c>
      <c r="AM34" s="57">
        <f t="shared" si="9"/>
        <v>1</v>
      </c>
      <c r="AN34" s="112" t="s">
        <v>219</v>
      </c>
      <c r="AO34" s="112" t="s">
        <v>204</v>
      </c>
      <c r="AP34" s="36">
        <f t="shared" si="2"/>
        <v>34</v>
      </c>
      <c r="AQ34" s="111">
        <f t="shared" si="12"/>
        <v>106</v>
      </c>
      <c r="AR34" s="57">
        <f t="shared" si="3"/>
        <v>1</v>
      </c>
      <c r="AS34" s="56" t="s">
        <v>331</v>
      </c>
    </row>
    <row r="35" spans="1:45" s="26" customFormat="1" ht="119.25" customHeight="1" x14ac:dyDescent="0.25">
      <c r="A35" s="112">
        <v>4</v>
      </c>
      <c r="B35" s="112" t="s">
        <v>56</v>
      </c>
      <c r="C35" s="112" t="s">
        <v>156</v>
      </c>
      <c r="D35" s="112" t="s">
        <v>323</v>
      </c>
      <c r="E35" s="4">
        <f t="shared" si="0"/>
        <v>4.4444444444444481E-2</v>
      </c>
      <c r="F35" s="112" t="s">
        <v>85</v>
      </c>
      <c r="G35" s="112" t="s">
        <v>220</v>
      </c>
      <c r="H35" s="112" t="s">
        <v>221</v>
      </c>
      <c r="I35" s="112"/>
      <c r="J35" s="112" t="s">
        <v>160</v>
      </c>
      <c r="K35" s="112" t="s">
        <v>196</v>
      </c>
      <c r="L35" s="11">
        <v>9</v>
      </c>
      <c r="M35" s="11">
        <v>12</v>
      </c>
      <c r="N35" s="11">
        <v>12</v>
      </c>
      <c r="O35" s="11">
        <v>11</v>
      </c>
      <c r="P35" s="10">
        <f t="shared" si="13"/>
        <v>44</v>
      </c>
      <c r="Q35" s="112" t="s">
        <v>100</v>
      </c>
      <c r="R35" s="112" t="s">
        <v>197</v>
      </c>
      <c r="S35" s="112" t="s">
        <v>198</v>
      </c>
      <c r="T35" s="112" t="s">
        <v>66</v>
      </c>
      <c r="U35" s="112" t="s">
        <v>197</v>
      </c>
      <c r="V35" s="36">
        <f t="shared" si="4"/>
        <v>9</v>
      </c>
      <c r="W35" s="34">
        <v>11</v>
      </c>
      <c r="X35" s="29">
        <v>1</v>
      </c>
      <c r="Y35" s="51" t="s">
        <v>222</v>
      </c>
      <c r="Z35" s="51" t="s">
        <v>209</v>
      </c>
      <c r="AA35" s="65">
        <f t="shared" si="5"/>
        <v>12</v>
      </c>
      <c r="AB35" s="65">
        <v>8</v>
      </c>
      <c r="AC35" s="57">
        <f>IF(AB35/AA35&gt;100%,100%,AB35/AA35)</f>
        <v>0.66666666666666663</v>
      </c>
      <c r="AD35" s="51" t="s">
        <v>223</v>
      </c>
      <c r="AE35" s="51" t="s">
        <v>202</v>
      </c>
      <c r="AF35" s="36">
        <f t="shared" si="7"/>
        <v>12</v>
      </c>
      <c r="AG35" s="65">
        <v>23</v>
      </c>
      <c r="AH35" s="57">
        <f>IF(AG35/AF35&gt;100%,100%,AG35/AF35)</f>
        <v>1</v>
      </c>
      <c r="AI35" s="112" t="s">
        <v>224</v>
      </c>
      <c r="AJ35" s="51" t="s">
        <v>204</v>
      </c>
      <c r="AK35" s="36">
        <f t="shared" si="1"/>
        <v>11</v>
      </c>
      <c r="AL35" s="65">
        <v>13</v>
      </c>
      <c r="AM35" s="57">
        <f t="shared" si="9"/>
        <v>1</v>
      </c>
      <c r="AN35" s="112" t="s">
        <v>225</v>
      </c>
      <c r="AO35" s="112" t="s">
        <v>204</v>
      </c>
      <c r="AP35" s="36">
        <f t="shared" si="2"/>
        <v>44</v>
      </c>
      <c r="AQ35" s="111">
        <f t="shared" si="12"/>
        <v>55</v>
      </c>
      <c r="AR35" s="57">
        <f t="shared" si="3"/>
        <v>1</v>
      </c>
      <c r="AS35" s="56" t="s">
        <v>332</v>
      </c>
    </row>
    <row r="36" spans="1:45" s="93" customFormat="1" x14ac:dyDescent="0.25">
      <c r="A36" s="113"/>
      <c r="B36" s="113"/>
      <c r="C36" s="113"/>
      <c r="D36" s="114" t="s">
        <v>226</v>
      </c>
      <c r="E36" s="115">
        <f>SUM(E18:E35)</f>
        <v>0.80000000000000093</v>
      </c>
      <c r="F36" s="113"/>
      <c r="G36" s="113"/>
      <c r="H36" s="113"/>
      <c r="I36" s="113"/>
      <c r="J36" s="113"/>
      <c r="K36" s="113"/>
      <c r="L36" s="115"/>
      <c r="M36" s="115"/>
      <c r="N36" s="115"/>
      <c r="O36" s="115"/>
      <c r="P36" s="115"/>
      <c r="Q36" s="113"/>
      <c r="R36" s="113"/>
      <c r="S36" s="113"/>
      <c r="T36" s="113"/>
      <c r="U36" s="113"/>
      <c r="V36" s="116"/>
      <c r="W36" s="116"/>
      <c r="X36" s="116">
        <f>AVERAGE(X18:X35)*80%</f>
        <v>0.62203851674641153</v>
      </c>
      <c r="Y36" s="117"/>
      <c r="Z36" s="117"/>
      <c r="AA36" s="116"/>
      <c r="AB36" s="116"/>
      <c r="AC36" s="118">
        <f>AVERAGE(AC18:AC35)*80%</f>
        <v>0.67511982728506226</v>
      </c>
      <c r="AD36" s="113"/>
      <c r="AE36" s="113"/>
      <c r="AF36" s="115"/>
      <c r="AG36" s="115"/>
      <c r="AH36" s="116">
        <f>AVERAGE(AH18:AH35)*80%</f>
        <v>0.73986008255933955</v>
      </c>
      <c r="AI36" s="113"/>
      <c r="AJ36" s="113"/>
      <c r="AK36" s="116"/>
      <c r="AL36" s="116"/>
      <c r="AM36" s="118">
        <f>AVERAGE(AM18:AM35)*80%</f>
        <v>0.78084686159844052</v>
      </c>
      <c r="AN36" s="113"/>
      <c r="AO36" s="113"/>
      <c r="AP36" s="116"/>
      <c r="AQ36" s="116"/>
      <c r="AR36" s="118">
        <f>AVERAGE(AR18:AR35)*80%</f>
        <v>0.77566487329434708</v>
      </c>
      <c r="AS36" s="117"/>
    </row>
    <row r="37" spans="1:45" s="93" customFormat="1" ht="120" x14ac:dyDescent="0.25">
      <c r="A37" s="13">
        <v>7</v>
      </c>
      <c r="B37" s="13" t="s">
        <v>227</v>
      </c>
      <c r="C37" s="13" t="s">
        <v>228</v>
      </c>
      <c r="D37" s="13" t="s">
        <v>229</v>
      </c>
      <c r="E37" s="14">
        <v>0.04</v>
      </c>
      <c r="F37" s="13" t="s">
        <v>230</v>
      </c>
      <c r="G37" s="13" t="s">
        <v>231</v>
      </c>
      <c r="H37" s="13" t="s">
        <v>232</v>
      </c>
      <c r="I37" s="13"/>
      <c r="J37" s="15" t="s">
        <v>233</v>
      </c>
      <c r="K37" s="15" t="s">
        <v>234</v>
      </c>
      <c r="L37" s="16">
        <v>0</v>
      </c>
      <c r="M37" s="16">
        <v>0.8</v>
      </c>
      <c r="N37" s="16">
        <v>0</v>
      </c>
      <c r="O37" s="16">
        <v>0.8</v>
      </c>
      <c r="P37" s="16">
        <v>0.8</v>
      </c>
      <c r="Q37" s="13" t="s">
        <v>100</v>
      </c>
      <c r="R37" s="13" t="s">
        <v>235</v>
      </c>
      <c r="S37" s="13" t="s">
        <v>236</v>
      </c>
      <c r="T37" s="13" t="s">
        <v>237</v>
      </c>
      <c r="U37" s="13" t="s">
        <v>238</v>
      </c>
      <c r="V37" s="39" t="s">
        <v>68</v>
      </c>
      <c r="W37" s="40" t="s">
        <v>68</v>
      </c>
      <c r="X37" s="40" t="s">
        <v>68</v>
      </c>
      <c r="Y37" s="53" t="s">
        <v>69</v>
      </c>
      <c r="Z37" s="53" t="s">
        <v>68</v>
      </c>
      <c r="AA37" s="39">
        <f t="shared" ref="AA37:AA41" si="14">M37</f>
        <v>0.8</v>
      </c>
      <c r="AB37" s="41">
        <v>0.97</v>
      </c>
      <c r="AC37" s="57">
        <f>IF(AB37/AA37&gt;100%,100%,AB37/AA37)</f>
        <v>1</v>
      </c>
      <c r="AD37" s="68" t="s">
        <v>239</v>
      </c>
      <c r="AE37" s="69" t="s">
        <v>240</v>
      </c>
      <c r="AF37" s="14" t="s">
        <v>82</v>
      </c>
      <c r="AG37" s="13" t="s">
        <v>82</v>
      </c>
      <c r="AH37" s="13" t="s">
        <v>82</v>
      </c>
      <c r="AI37" s="53" t="s">
        <v>241</v>
      </c>
      <c r="AJ37" s="53" t="s">
        <v>68</v>
      </c>
      <c r="AK37" s="41">
        <f t="shared" si="1"/>
        <v>0.8</v>
      </c>
      <c r="AL37" s="41">
        <v>0.96</v>
      </c>
      <c r="AM37" s="106">
        <f t="shared" si="9"/>
        <v>1</v>
      </c>
      <c r="AN37" s="68" t="s">
        <v>300</v>
      </c>
      <c r="AO37" s="68" t="s">
        <v>240</v>
      </c>
      <c r="AP37" s="41">
        <f t="shared" si="2"/>
        <v>0.8</v>
      </c>
      <c r="AQ37" s="41">
        <f>(AB37+AL37)/2</f>
        <v>0.96499999999999997</v>
      </c>
      <c r="AR37" s="105">
        <f t="shared" ref="AR37:AR41" si="15">IF(AQ37/AP37&gt;100%,100%,AQ37/AP37)</f>
        <v>1</v>
      </c>
      <c r="AS37" s="68" t="s">
        <v>300</v>
      </c>
    </row>
    <row r="38" spans="1:45" s="93" customFormat="1" ht="105" x14ac:dyDescent="0.25">
      <c r="A38" s="13">
        <v>7</v>
      </c>
      <c r="B38" s="13" t="s">
        <v>227</v>
      </c>
      <c r="C38" s="13" t="s">
        <v>228</v>
      </c>
      <c r="D38" s="13" t="s">
        <v>242</v>
      </c>
      <c r="E38" s="14">
        <v>0.04</v>
      </c>
      <c r="F38" s="13" t="s">
        <v>230</v>
      </c>
      <c r="G38" s="13" t="s">
        <v>243</v>
      </c>
      <c r="H38" s="13" t="s">
        <v>244</v>
      </c>
      <c r="I38" s="13"/>
      <c r="J38" s="15" t="s">
        <v>233</v>
      </c>
      <c r="K38" s="15" t="s">
        <v>245</v>
      </c>
      <c r="L38" s="17">
        <v>1</v>
      </c>
      <c r="M38" s="17">
        <v>1</v>
      </c>
      <c r="N38" s="17">
        <v>1</v>
      </c>
      <c r="O38" s="17">
        <v>1</v>
      </c>
      <c r="P38" s="17">
        <v>1</v>
      </c>
      <c r="Q38" s="13" t="s">
        <v>100</v>
      </c>
      <c r="R38" s="13" t="s">
        <v>246</v>
      </c>
      <c r="S38" s="13" t="s">
        <v>247</v>
      </c>
      <c r="T38" s="13" t="s">
        <v>248</v>
      </c>
      <c r="U38" s="13" t="s">
        <v>249</v>
      </c>
      <c r="V38" s="39">
        <f>L38</f>
        <v>1</v>
      </c>
      <c r="W38" s="41">
        <v>1</v>
      </c>
      <c r="X38" s="41">
        <v>1</v>
      </c>
      <c r="Y38" s="53" t="s">
        <v>250</v>
      </c>
      <c r="Z38" s="53" t="s">
        <v>251</v>
      </c>
      <c r="AA38" s="39">
        <f t="shared" si="14"/>
        <v>1</v>
      </c>
      <c r="AB38" s="41">
        <v>0.91</v>
      </c>
      <c r="AC38" s="57">
        <f>IF(AB38/AA38&gt;100%,100%,AB38/AA38)</f>
        <v>0.91</v>
      </c>
      <c r="AD38" s="68" t="s">
        <v>252</v>
      </c>
      <c r="AE38" s="69" t="s">
        <v>253</v>
      </c>
      <c r="AF38" s="14">
        <f t="shared" si="7"/>
        <v>1</v>
      </c>
      <c r="AG38" s="104">
        <v>0.625</v>
      </c>
      <c r="AH38" s="105">
        <f t="shared" ref="AH38:AH41" si="16">IF(AG38/AF38&gt;100%,100%,AG38/AF38)</f>
        <v>0.625</v>
      </c>
      <c r="AI38" s="13" t="s">
        <v>254</v>
      </c>
      <c r="AJ38" s="13" t="s">
        <v>251</v>
      </c>
      <c r="AK38" s="41">
        <f t="shared" si="1"/>
        <v>1</v>
      </c>
      <c r="AL38" s="41">
        <v>1</v>
      </c>
      <c r="AM38" s="106">
        <f t="shared" si="9"/>
        <v>1</v>
      </c>
      <c r="AN38" s="68" t="s">
        <v>301</v>
      </c>
      <c r="AO38" s="68" t="s">
        <v>251</v>
      </c>
      <c r="AP38" s="41">
        <f t="shared" si="2"/>
        <v>1</v>
      </c>
      <c r="AQ38" s="106">
        <f>(W38+AB38+AG38+AL38)/4</f>
        <v>0.88375000000000004</v>
      </c>
      <c r="AR38" s="105">
        <f t="shared" si="15"/>
        <v>0.88375000000000004</v>
      </c>
      <c r="AS38" s="68" t="s">
        <v>301</v>
      </c>
    </row>
    <row r="39" spans="1:45" s="93" customFormat="1" ht="105" x14ac:dyDescent="0.25">
      <c r="A39" s="13">
        <v>7</v>
      </c>
      <c r="B39" s="13" t="s">
        <v>227</v>
      </c>
      <c r="C39" s="13" t="s">
        <v>255</v>
      </c>
      <c r="D39" s="13" t="s">
        <v>256</v>
      </c>
      <c r="E39" s="14">
        <v>0.04</v>
      </c>
      <c r="F39" s="13" t="s">
        <v>230</v>
      </c>
      <c r="G39" s="13" t="s">
        <v>257</v>
      </c>
      <c r="H39" s="13" t="s">
        <v>258</v>
      </c>
      <c r="I39" s="13"/>
      <c r="J39" s="15" t="s">
        <v>233</v>
      </c>
      <c r="K39" s="15" t="s">
        <v>259</v>
      </c>
      <c r="L39" s="17">
        <v>0</v>
      </c>
      <c r="M39" s="17">
        <v>1</v>
      </c>
      <c r="N39" s="17">
        <v>1</v>
      </c>
      <c r="O39" s="17">
        <v>1</v>
      </c>
      <c r="P39" s="17">
        <v>1</v>
      </c>
      <c r="Q39" s="13" t="s">
        <v>100</v>
      </c>
      <c r="R39" s="13" t="s">
        <v>260</v>
      </c>
      <c r="S39" s="13" t="s">
        <v>261</v>
      </c>
      <c r="T39" s="13" t="s">
        <v>262</v>
      </c>
      <c r="U39" s="13" t="s">
        <v>263</v>
      </c>
      <c r="V39" s="39" t="s">
        <v>68</v>
      </c>
      <c r="W39" s="40" t="s">
        <v>68</v>
      </c>
      <c r="X39" s="40" t="s">
        <v>68</v>
      </c>
      <c r="Y39" s="53" t="s">
        <v>69</v>
      </c>
      <c r="Z39" s="53" t="s">
        <v>68</v>
      </c>
      <c r="AA39" s="39">
        <f t="shared" si="14"/>
        <v>1</v>
      </c>
      <c r="AB39" s="42">
        <v>0.94779999999999998</v>
      </c>
      <c r="AC39" s="57">
        <f>IF(AB39/AA39&gt;100%,100%,AB39/AA39)</f>
        <v>0.94779999999999998</v>
      </c>
      <c r="AD39" s="68" t="s">
        <v>264</v>
      </c>
      <c r="AE39" s="69" t="s">
        <v>265</v>
      </c>
      <c r="AF39" s="14">
        <f t="shared" si="7"/>
        <v>1</v>
      </c>
      <c r="AG39" s="104">
        <v>0.96519999999999995</v>
      </c>
      <c r="AH39" s="105">
        <f t="shared" si="16"/>
        <v>0.96519999999999995</v>
      </c>
      <c r="AI39" s="13" t="s">
        <v>266</v>
      </c>
      <c r="AJ39" s="13" t="s">
        <v>265</v>
      </c>
      <c r="AK39" s="41">
        <f t="shared" si="1"/>
        <v>1</v>
      </c>
      <c r="AL39" s="42">
        <v>0.97389999999999999</v>
      </c>
      <c r="AM39" s="106">
        <f t="shared" si="9"/>
        <v>0.97389999999999999</v>
      </c>
      <c r="AN39" s="13" t="s">
        <v>302</v>
      </c>
      <c r="AO39" s="13" t="s">
        <v>265</v>
      </c>
      <c r="AP39" s="41">
        <f t="shared" si="2"/>
        <v>1</v>
      </c>
      <c r="AQ39" s="106">
        <f>(AB39+AG39+AL39)/3</f>
        <v>0.96229999999999993</v>
      </c>
      <c r="AR39" s="105">
        <f t="shared" si="15"/>
        <v>0.96229999999999993</v>
      </c>
      <c r="AS39" s="13" t="s">
        <v>303</v>
      </c>
    </row>
    <row r="40" spans="1:45" s="93" customFormat="1" ht="105" x14ac:dyDescent="0.25">
      <c r="A40" s="13">
        <v>7</v>
      </c>
      <c r="B40" s="13" t="s">
        <v>227</v>
      </c>
      <c r="C40" s="13" t="s">
        <v>228</v>
      </c>
      <c r="D40" s="13" t="s">
        <v>267</v>
      </c>
      <c r="E40" s="14">
        <v>0.04</v>
      </c>
      <c r="F40" s="13" t="s">
        <v>230</v>
      </c>
      <c r="G40" s="13" t="s">
        <v>268</v>
      </c>
      <c r="H40" s="13" t="s">
        <v>269</v>
      </c>
      <c r="I40" s="13"/>
      <c r="J40" s="15" t="s">
        <v>233</v>
      </c>
      <c r="K40" s="15" t="s">
        <v>270</v>
      </c>
      <c r="L40" s="17">
        <v>0</v>
      </c>
      <c r="M40" s="17">
        <v>1</v>
      </c>
      <c r="N40" s="17">
        <v>1</v>
      </c>
      <c r="O40" s="17">
        <v>0</v>
      </c>
      <c r="P40" s="17">
        <v>1</v>
      </c>
      <c r="Q40" s="13" t="s">
        <v>100</v>
      </c>
      <c r="R40" s="13" t="s">
        <v>271</v>
      </c>
      <c r="S40" s="13" t="s">
        <v>272</v>
      </c>
      <c r="T40" s="13" t="s">
        <v>248</v>
      </c>
      <c r="U40" s="13" t="s">
        <v>272</v>
      </c>
      <c r="V40" s="39" t="s">
        <v>68</v>
      </c>
      <c r="W40" s="40" t="s">
        <v>68</v>
      </c>
      <c r="X40" s="40" t="s">
        <v>68</v>
      </c>
      <c r="Y40" s="53" t="s">
        <v>69</v>
      </c>
      <c r="Z40" s="53" t="s">
        <v>68</v>
      </c>
      <c r="AA40" s="39">
        <f t="shared" si="14"/>
        <v>1</v>
      </c>
      <c r="AB40" s="41">
        <v>1</v>
      </c>
      <c r="AC40" s="57">
        <f t="shared" ref="AC40:AC41" si="17">IF(AB40/AA40&gt;100%,100%,AB40/AA40)</f>
        <v>1</v>
      </c>
      <c r="AD40" s="68" t="s">
        <v>273</v>
      </c>
      <c r="AE40" s="69" t="s">
        <v>274</v>
      </c>
      <c r="AF40" s="14" t="s">
        <v>82</v>
      </c>
      <c r="AG40" s="13" t="s">
        <v>82</v>
      </c>
      <c r="AH40" s="13" t="s">
        <v>82</v>
      </c>
      <c r="AI40" s="53" t="s">
        <v>241</v>
      </c>
      <c r="AJ40" s="53" t="s">
        <v>68</v>
      </c>
      <c r="AK40" s="41">
        <f t="shared" si="1"/>
        <v>0</v>
      </c>
      <c r="AL40" s="42">
        <v>1</v>
      </c>
      <c r="AM40" s="106">
        <v>1</v>
      </c>
      <c r="AN40" s="13" t="s">
        <v>304</v>
      </c>
      <c r="AO40" s="13" t="s">
        <v>305</v>
      </c>
      <c r="AP40" s="41">
        <v>1</v>
      </c>
      <c r="AQ40" s="106">
        <v>1</v>
      </c>
      <c r="AR40" s="105">
        <f t="shared" si="15"/>
        <v>1</v>
      </c>
      <c r="AS40" s="13" t="s">
        <v>304</v>
      </c>
    </row>
    <row r="41" spans="1:45" s="93" customFormat="1" ht="120" x14ac:dyDescent="0.25">
      <c r="A41" s="13">
        <v>5</v>
      </c>
      <c r="B41" s="13" t="s">
        <v>275</v>
      </c>
      <c r="C41" s="13" t="s">
        <v>276</v>
      </c>
      <c r="D41" s="13" t="s">
        <v>277</v>
      </c>
      <c r="E41" s="14">
        <v>0.04</v>
      </c>
      <c r="F41" s="13" t="s">
        <v>230</v>
      </c>
      <c r="G41" s="13" t="s">
        <v>278</v>
      </c>
      <c r="H41" s="13" t="s">
        <v>279</v>
      </c>
      <c r="I41" s="13"/>
      <c r="J41" s="15" t="s">
        <v>280</v>
      </c>
      <c r="K41" s="15" t="s">
        <v>281</v>
      </c>
      <c r="L41" s="16">
        <v>0.33</v>
      </c>
      <c r="M41" s="16">
        <v>0.67</v>
      </c>
      <c r="N41" s="16">
        <v>1</v>
      </c>
      <c r="O41" s="16">
        <v>0</v>
      </c>
      <c r="P41" s="16">
        <v>1</v>
      </c>
      <c r="Q41" s="13" t="s">
        <v>100</v>
      </c>
      <c r="R41" s="13" t="s">
        <v>282</v>
      </c>
      <c r="S41" s="13" t="s">
        <v>283</v>
      </c>
      <c r="T41" s="13" t="s">
        <v>284</v>
      </c>
      <c r="U41" s="13" t="s">
        <v>283</v>
      </c>
      <c r="V41" s="39">
        <f>L41</f>
        <v>0.33</v>
      </c>
      <c r="W41" s="42">
        <v>0.93010000000000004</v>
      </c>
      <c r="X41" s="41">
        <v>1</v>
      </c>
      <c r="Y41" s="53" t="s">
        <v>285</v>
      </c>
      <c r="Z41" s="53" t="s">
        <v>286</v>
      </c>
      <c r="AA41" s="39">
        <f t="shared" si="14"/>
        <v>0.67</v>
      </c>
      <c r="AB41" s="70">
        <v>0.98099999999999998</v>
      </c>
      <c r="AC41" s="57">
        <f t="shared" si="17"/>
        <v>1</v>
      </c>
      <c r="AD41" s="68" t="s">
        <v>287</v>
      </c>
      <c r="AE41" s="69" t="s">
        <v>288</v>
      </c>
      <c r="AF41" s="14">
        <f t="shared" si="7"/>
        <v>1</v>
      </c>
      <c r="AG41" s="104">
        <v>0.91169999999999995</v>
      </c>
      <c r="AH41" s="105">
        <f t="shared" si="16"/>
        <v>0.91169999999999995</v>
      </c>
      <c r="AI41" s="13" t="s">
        <v>289</v>
      </c>
      <c r="AJ41" s="13" t="s">
        <v>290</v>
      </c>
      <c r="AK41" s="41">
        <v>1</v>
      </c>
      <c r="AL41" s="41">
        <v>1</v>
      </c>
      <c r="AM41" s="106">
        <f t="shared" si="9"/>
        <v>1</v>
      </c>
      <c r="AN41" s="13" t="s">
        <v>306</v>
      </c>
      <c r="AO41" s="13" t="s">
        <v>307</v>
      </c>
      <c r="AP41" s="41">
        <f t="shared" si="2"/>
        <v>1</v>
      </c>
      <c r="AQ41" s="42">
        <v>1</v>
      </c>
      <c r="AR41" s="105">
        <f t="shared" si="15"/>
        <v>1</v>
      </c>
      <c r="AS41" s="13" t="s">
        <v>306</v>
      </c>
    </row>
    <row r="42" spans="1:45" s="27" customFormat="1" ht="15.75" x14ac:dyDescent="0.25">
      <c r="A42" s="12"/>
      <c r="B42" s="12"/>
      <c r="C42" s="12"/>
      <c r="D42" s="18" t="s">
        <v>291</v>
      </c>
      <c r="E42" s="19">
        <f>SUM(E37:E41)</f>
        <v>0.2</v>
      </c>
      <c r="F42" s="18"/>
      <c r="G42" s="18"/>
      <c r="H42" s="18"/>
      <c r="I42" s="18"/>
      <c r="J42" s="18"/>
      <c r="K42" s="18"/>
      <c r="L42" s="20">
        <f>AVERAGE(L38:L41)</f>
        <v>0.33250000000000002</v>
      </c>
      <c r="M42" s="20">
        <f>AVERAGE(M38:M41)</f>
        <v>0.91749999999999998</v>
      </c>
      <c r="N42" s="20">
        <f>AVERAGE(N38:N41)</f>
        <v>1</v>
      </c>
      <c r="O42" s="20">
        <f>AVERAGE(O38:O41)</f>
        <v>0.5</v>
      </c>
      <c r="P42" s="20">
        <f>AVERAGE(P38:P41)</f>
        <v>1</v>
      </c>
      <c r="Q42" s="18"/>
      <c r="R42" s="12"/>
      <c r="S42" s="12"/>
      <c r="T42" s="12"/>
      <c r="U42" s="12"/>
      <c r="V42" s="43"/>
      <c r="W42" s="43"/>
      <c r="X42" s="43">
        <f>AVERAGE(X37:X41)*20%</f>
        <v>0.2</v>
      </c>
      <c r="Y42" s="52"/>
      <c r="Z42" s="52"/>
      <c r="AA42" s="66"/>
      <c r="AB42" s="43"/>
      <c r="AC42" s="79">
        <f>AVERAGE(AC37:AC41)*20%</f>
        <v>0.19431200000000001</v>
      </c>
      <c r="AD42" s="12"/>
      <c r="AE42" s="12"/>
      <c r="AF42" s="100"/>
      <c r="AG42" s="43"/>
      <c r="AH42" s="79">
        <f>AVERAGE(AH37:AH41)*20%</f>
        <v>0.16679333333333335</v>
      </c>
      <c r="AI42" s="98"/>
      <c r="AJ42" s="98"/>
      <c r="AK42" s="43"/>
      <c r="AL42" s="43"/>
      <c r="AM42" s="79">
        <f>AVERAGE(AM37:AM41)*20%</f>
        <v>0.19895600000000002</v>
      </c>
      <c r="AN42" s="98"/>
      <c r="AO42" s="98"/>
      <c r="AP42" s="43"/>
      <c r="AQ42" s="43"/>
      <c r="AR42" s="79">
        <f>AVERAGE(AR37:AR41)*20%</f>
        <v>0.19384200000000001</v>
      </c>
      <c r="AS42" s="99"/>
    </row>
    <row r="43" spans="1:45" s="28" customFormat="1" ht="18.75" x14ac:dyDescent="0.3">
      <c r="A43" s="21"/>
      <c r="B43" s="21"/>
      <c r="C43" s="21"/>
      <c r="D43" s="22" t="s">
        <v>292</v>
      </c>
      <c r="E43" s="23">
        <f>E42+E36</f>
        <v>1.0000000000000009</v>
      </c>
      <c r="F43" s="21"/>
      <c r="G43" s="21"/>
      <c r="H43" s="21"/>
      <c r="I43" s="21"/>
      <c r="J43" s="21"/>
      <c r="K43" s="21"/>
      <c r="L43" s="24">
        <f>L42*$E$42</f>
        <v>6.6500000000000004E-2</v>
      </c>
      <c r="M43" s="24">
        <f>M42*$E$42</f>
        <v>0.1835</v>
      </c>
      <c r="N43" s="24">
        <f>N42*$E$42</f>
        <v>0.2</v>
      </c>
      <c r="O43" s="24">
        <f>O42*$E$42</f>
        <v>0.1</v>
      </c>
      <c r="P43" s="24">
        <f>P42*$E$42</f>
        <v>0.2</v>
      </c>
      <c r="Q43" s="21"/>
      <c r="R43" s="21"/>
      <c r="S43" s="21"/>
      <c r="T43" s="21"/>
      <c r="U43" s="21"/>
      <c r="V43" s="44"/>
      <c r="W43" s="44"/>
      <c r="X43" s="45">
        <f>X36+X42</f>
        <v>0.82203851674641149</v>
      </c>
      <c r="Y43" s="54"/>
      <c r="Z43" s="54"/>
      <c r="AA43" s="67"/>
      <c r="AB43" s="44"/>
      <c r="AC43" s="80">
        <f>AC36+AC42</f>
        <v>0.8694318272850623</v>
      </c>
      <c r="AD43" s="21"/>
      <c r="AE43" s="21"/>
      <c r="AF43" s="101"/>
      <c r="AG43" s="44"/>
      <c r="AH43" s="107">
        <f>AH36+AH42</f>
        <v>0.9066534158926729</v>
      </c>
      <c r="AI43" s="102"/>
      <c r="AJ43" s="102"/>
      <c r="AK43" s="44"/>
      <c r="AL43" s="44"/>
      <c r="AM43" s="80">
        <f>AM36+AM42</f>
        <v>0.97980286159844054</v>
      </c>
      <c r="AN43" s="102"/>
      <c r="AO43" s="102"/>
      <c r="AP43" s="44"/>
      <c r="AQ43" s="44"/>
      <c r="AR43" s="80">
        <f>AR36+AR42</f>
        <v>0.96950687329434704</v>
      </c>
      <c r="AS43" s="103"/>
    </row>
  </sheetData>
  <sheetProtection formatColumns="0" formatRows="0"/>
  <mergeCells count="29">
    <mergeCell ref="A15:B16"/>
    <mergeCell ref="C15:C17"/>
    <mergeCell ref="D15:P16"/>
    <mergeCell ref="A1:K1"/>
    <mergeCell ref="L1:P1"/>
    <mergeCell ref="A2:P2"/>
    <mergeCell ref="A4:B8"/>
    <mergeCell ref="C4:D8"/>
    <mergeCell ref="H9:K9"/>
    <mergeCell ref="H10:K10"/>
    <mergeCell ref="H11:K11"/>
    <mergeCell ref="H12:K12"/>
    <mergeCell ref="H13:K13"/>
    <mergeCell ref="AP15:AS15"/>
    <mergeCell ref="AP16:AS16"/>
    <mergeCell ref="V15:Z15"/>
    <mergeCell ref="F4:K4"/>
    <mergeCell ref="H5:K5"/>
    <mergeCell ref="H6:K6"/>
    <mergeCell ref="H7:K7"/>
    <mergeCell ref="H8:K8"/>
    <mergeCell ref="Q15:U16"/>
    <mergeCell ref="V16:Z16"/>
    <mergeCell ref="AA16:AE16"/>
    <mergeCell ref="AF16:AJ16"/>
    <mergeCell ref="AK16:AO16"/>
    <mergeCell ref="AK15:AO15"/>
    <mergeCell ref="AF15:AJ15"/>
    <mergeCell ref="AA15:AE15"/>
  </mergeCells>
  <dataValidations xWindow="912" yWindow="513" count="3">
    <dataValidation allowBlank="1" showInputMessage="1" showErrorMessage="1" error="Escriba un texto " promptTitle="Cualquier contenido" sqref="F18:F35"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I40 Y35 Y20:Y32 AD35 Y37:Y41 AS28:AS30 AS21 AD21 AD23:AD30 AI37 AI25:AI30 AS23 AN27:AN30 AN21 AS26" xr:uid="{00000000-0002-0000-0000-000001000000}">
      <formula1>2500</formula1>
    </dataValidation>
    <dataValidation type="textLength" operator="lessThanOrEqual" allowBlank="1" showInputMessage="1" showErrorMessage="1" error="Por favor ingresar menos de 2.500 caracteres, incluyendo espacios." sqref="X32:X35 Z20:Z35 W20:W35 Y31 X20:X30 Z37:Z41 W37:X41 AE21:AE29 AJ21:AJ29 AJ37 AJ40 AO21:AO29 AN25:AN26 AS25" xr:uid="{00000000-0002-0000-0000-000002000000}">
      <formula1>2500</formula1>
    </dataValidation>
  </dataValidations>
  <hyperlinks>
    <hyperlink ref="AE39" r:id="rId1" xr:uid="{B6792EE4-244C-40AE-B649-565CA6EEA776}"/>
    <hyperlink ref="AJ39" r:id="rId2" xr:uid="{88767C5C-26E0-4B45-B619-A7C63C147EB6}"/>
  </hyperlinks>
  <pageMargins left="0.7" right="0.7" top="0.75" bottom="0.75" header="0.3" footer="0.3"/>
  <pageSetup paperSize="9" orientation="portrait" r:id="rId3"/>
  <ignoredErrors>
    <ignoredError sqref="N42:P42" formulaRang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Santa Fe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2022-04-08T16:14:32Z</dcterms:modified>
  <cp:category/>
  <cp:contentStatus/>
</cp:coreProperties>
</file>