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21" documentId="8_{07D6F0D4-6B4E-4880-B9A0-3EC0C03DBDA2}" xr6:coauthVersionLast="47" xr6:coauthVersionMax="47" xr10:uidLastSave="{3F7A9A80-F54F-4081-98FC-866FA316EE91}"/>
  <workbookProtection lockStructure="1"/>
  <bookViews>
    <workbookView xWindow="-120" yWindow="-120" windowWidth="29040" windowHeight="15840" xr2:uid="{00000000-000D-0000-FFFF-FFFF00000000}"/>
  </bookViews>
  <sheets>
    <sheet name="2021 Usaquén" sheetId="1" r:id="rId1"/>
  </sheets>
  <definedNames>
    <definedName name="_xlnm._FilterDatabase" localSheetId="0" hidden="1">'2021 Usaquén'!$A$18:$AS$44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0" i="1" l="1"/>
  <c r="AQ28" i="1"/>
  <c r="AQ27" i="1"/>
  <c r="AQ26" i="1"/>
  <c r="AQ39" i="1"/>
  <c r="AM42" i="1"/>
  <c r="AQ38" i="1"/>
  <c r="AQ36" i="1"/>
  <c r="AQ35" i="1"/>
  <c r="AQ34" i="1"/>
  <c r="AQ33" i="1"/>
  <c r="AQ32" i="1"/>
  <c r="AQ31" i="1"/>
  <c r="AQ30" i="1"/>
  <c r="AQ29" i="1"/>
  <c r="AQ20" i="1"/>
  <c r="AK36" i="1"/>
  <c r="AB41" i="1"/>
  <c r="AA22" i="1"/>
  <c r="AC22" i="1" s="1"/>
  <c r="AF19" i="1"/>
  <c r="AH19" i="1" s="1"/>
  <c r="X43" i="1"/>
  <c r="AP20" i="1"/>
  <c r="AR20" i="1"/>
  <c r="E35" i="1"/>
  <c r="E34" i="1"/>
  <c r="E33" i="1"/>
  <c r="E32" i="1"/>
  <c r="E31" i="1"/>
  <c r="E30" i="1"/>
  <c r="E29" i="1"/>
  <c r="E28" i="1"/>
  <c r="E27" i="1"/>
  <c r="E26" i="1"/>
  <c r="E25" i="1"/>
  <c r="E24" i="1"/>
  <c r="E23" i="1"/>
  <c r="E22" i="1"/>
  <c r="E21" i="1"/>
  <c r="E20" i="1"/>
  <c r="E19" i="1"/>
  <c r="E36" i="1"/>
  <c r="P33" i="1"/>
  <c r="AP33" i="1" s="1"/>
  <c r="AR33" i="1" s="1"/>
  <c r="AP32" i="1"/>
  <c r="P31" i="1"/>
  <c r="AP31" i="1"/>
  <c r="P30" i="1"/>
  <c r="AP30" i="1"/>
  <c r="AR30" i="1" s="1"/>
  <c r="P29" i="1"/>
  <c r="AP29" i="1" s="1"/>
  <c r="AR29" i="1" s="1"/>
  <c r="L43" i="1"/>
  <c r="P43" i="1"/>
  <c r="O43" i="1"/>
  <c r="N43" i="1"/>
  <c r="M43" i="1"/>
  <c r="AP42" i="1"/>
  <c r="AR42" i="1"/>
  <c r="AP40" i="1"/>
  <c r="AR40" i="1" s="1"/>
  <c r="AP39" i="1"/>
  <c r="AP38" i="1"/>
  <c r="AR38" i="1"/>
  <c r="AP36" i="1"/>
  <c r="AR36" i="1" s="1"/>
  <c r="AP35" i="1"/>
  <c r="AR35" i="1" s="1"/>
  <c r="AP34" i="1"/>
  <c r="AP28" i="1"/>
  <c r="AR28" i="1" s="1"/>
  <c r="AP27" i="1"/>
  <c r="AR27" i="1" s="1"/>
  <c r="AP26" i="1"/>
  <c r="AR26" i="1" s="1"/>
  <c r="AP25" i="1"/>
  <c r="AR25" i="1" s="1"/>
  <c r="AP24" i="1"/>
  <c r="AR24" i="1" s="1"/>
  <c r="AP23" i="1"/>
  <c r="AR23" i="1" s="1"/>
  <c r="AP22" i="1"/>
  <c r="AR22" i="1" s="1"/>
  <c r="AP21" i="1"/>
  <c r="AR21" i="1"/>
  <c r="AP19" i="1"/>
  <c r="AR19" i="1" s="1"/>
  <c r="AK41" i="1"/>
  <c r="AK40" i="1"/>
  <c r="AM40" i="1" s="1"/>
  <c r="AK39" i="1"/>
  <c r="AM39" i="1" s="1"/>
  <c r="AK38" i="1"/>
  <c r="AM38" i="1" s="1"/>
  <c r="AM43" i="1" s="1"/>
  <c r="AM36" i="1"/>
  <c r="AK35" i="1"/>
  <c r="AM35" i="1" s="1"/>
  <c r="AK34" i="1"/>
  <c r="AM34" i="1" s="1"/>
  <c r="AK33" i="1"/>
  <c r="AM33" i="1"/>
  <c r="AK32" i="1"/>
  <c r="AM32" i="1"/>
  <c r="AK31" i="1"/>
  <c r="AM31" i="1"/>
  <c r="AK30" i="1"/>
  <c r="AM30" i="1" s="1"/>
  <c r="AK29" i="1"/>
  <c r="AM29" i="1" s="1"/>
  <c r="AK28" i="1"/>
  <c r="AM28" i="1" s="1"/>
  <c r="AK27" i="1"/>
  <c r="AM27" i="1" s="1"/>
  <c r="AK26" i="1"/>
  <c r="AM26" i="1"/>
  <c r="AK25" i="1"/>
  <c r="AM25" i="1" s="1"/>
  <c r="AK24" i="1"/>
  <c r="AM24" i="1" s="1"/>
  <c r="AK23" i="1"/>
  <c r="AM23" i="1" s="1"/>
  <c r="AK22" i="1"/>
  <c r="AM22" i="1" s="1"/>
  <c r="AK21" i="1"/>
  <c r="AM21" i="1" s="1"/>
  <c r="AK20" i="1"/>
  <c r="AM20" i="1" s="1"/>
  <c r="AK19" i="1"/>
  <c r="AM19" i="1"/>
  <c r="AF42" i="1"/>
  <c r="AH42" i="1"/>
  <c r="AF40" i="1"/>
  <c r="AH40" i="1"/>
  <c r="AF39" i="1"/>
  <c r="AH39" i="1" s="1"/>
  <c r="AF36" i="1"/>
  <c r="AH36" i="1" s="1"/>
  <c r="AF35" i="1"/>
  <c r="AH35" i="1" s="1"/>
  <c r="AF34" i="1"/>
  <c r="AH34" i="1" s="1"/>
  <c r="AF33" i="1"/>
  <c r="AH33" i="1" s="1"/>
  <c r="AF32" i="1"/>
  <c r="AH32" i="1" s="1"/>
  <c r="AF31" i="1"/>
  <c r="AH31" i="1"/>
  <c r="AF30" i="1"/>
  <c r="AH30" i="1"/>
  <c r="AF29" i="1"/>
  <c r="AH29" i="1" s="1"/>
  <c r="AF28" i="1"/>
  <c r="AH28" i="1" s="1"/>
  <c r="AF27" i="1"/>
  <c r="AH27" i="1" s="1"/>
  <c r="AF26" i="1"/>
  <c r="AH26" i="1" s="1"/>
  <c r="AF25" i="1"/>
  <c r="AH25" i="1" s="1"/>
  <c r="AF24" i="1"/>
  <c r="AH24" i="1"/>
  <c r="AF23" i="1"/>
  <c r="AH23" i="1" s="1"/>
  <c r="AF22" i="1"/>
  <c r="AH22" i="1"/>
  <c r="AF21" i="1"/>
  <c r="AH21" i="1" s="1"/>
  <c r="AA42" i="1"/>
  <c r="AC42" i="1" s="1"/>
  <c r="AA41" i="1"/>
  <c r="AC41" i="1" s="1"/>
  <c r="AA40" i="1"/>
  <c r="AC40" i="1" s="1"/>
  <c r="AA39" i="1"/>
  <c r="AC39" i="1" s="1"/>
  <c r="AA38" i="1"/>
  <c r="AC38" i="1"/>
  <c r="AA36" i="1"/>
  <c r="AC36" i="1"/>
  <c r="AA35" i="1"/>
  <c r="AC35" i="1" s="1"/>
  <c r="AA34" i="1"/>
  <c r="AC34" i="1" s="1"/>
  <c r="AA33" i="1"/>
  <c r="AC33" i="1" s="1"/>
  <c r="AA32" i="1"/>
  <c r="AC32" i="1" s="1"/>
  <c r="AA31" i="1"/>
  <c r="AC31" i="1" s="1"/>
  <c r="AA30" i="1"/>
  <c r="AC30" i="1" s="1"/>
  <c r="AA29" i="1"/>
  <c r="AC29" i="1"/>
  <c r="AA28" i="1"/>
  <c r="AC28" i="1"/>
  <c r="AA27" i="1"/>
  <c r="AC27" i="1"/>
  <c r="AA26" i="1"/>
  <c r="AC26" i="1" s="1"/>
  <c r="AA25" i="1"/>
  <c r="AC25" i="1" s="1"/>
  <c r="AA24" i="1"/>
  <c r="AC24" i="1" s="1"/>
  <c r="AA23" i="1"/>
  <c r="AC23" i="1" s="1"/>
  <c r="AA21" i="1"/>
  <c r="AC21" i="1" s="1"/>
  <c r="AA19" i="1"/>
  <c r="AC19" i="1" s="1"/>
  <c r="V42" i="1"/>
  <c r="V39" i="1"/>
  <c r="V36" i="1"/>
  <c r="X36" i="1"/>
  <c r="V35" i="1"/>
  <c r="X35" i="1" s="1"/>
  <c r="V34" i="1"/>
  <c r="V33" i="1"/>
  <c r="X33" i="1" s="1"/>
  <c r="V32" i="1"/>
  <c r="V31" i="1"/>
  <c r="X31" i="1"/>
  <c r="V30" i="1"/>
  <c r="V29" i="1"/>
  <c r="V28" i="1"/>
  <c r="V27" i="1"/>
  <c r="X27" i="1" s="1"/>
  <c r="V26" i="1"/>
  <c r="X26" i="1" s="1"/>
  <c r="V25" i="1"/>
  <c r="V24" i="1"/>
  <c r="V23" i="1"/>
  <c r="V22" i="1"/>
  <c r="V21" i="1"/>
  <c r="E43" i="1"/>
  <c r="M44" i="1" s="1"/>
  <c r="O44" i="1"/>
  <c r="N44" i="1"/>
  <c r="AR34" i="1" l="1"/>
  <c r="AC37" i="1"/>
  <c r="AC43" i="1"/>
  <c r="X37" i="1"/>
  <c r="X44" i="1" s="1"/>
  <c r="AH43" i="1"/>
  <c r="AH37" i="1"/>
  <c r="AH44" i="1" s="1"/>
  <c r="AR31" i="1"/>
  <c r="AR37" i="1" s="1"/>
  <c r="AR39" i="1"/>
  <c r="AR43" i="1" s="1"/>
  <c r="E37" i="1"/>
  <c r="E44" i="1" s="1"/>
  <c r="AR32" i="1"/>
  <c r="AM37" i="1"/>
  <c r="AM44" i="1" s="1"/>
  <c r="L44" i="1"/>
  <c r="P44" i="1"/>
  <c r="AR44" i="1" l="1"/>
  <c r="AC44" i="1"/>
</calcChain>
</file>

<file path=xl/sharedStrings.xml><?xml version="1.0" encoding="utf-8"?>
<sst xmlns="http://schemas.openxmlformats.org/spreadsheetml/2006/main" count="623" uniqueCount="337">
  <si>
    <r>
      <t xml:space="preserve">ALCALDÍA LOCAL DE </t>
    </r>
    <r>
      <rPr>
        <b/>
        <u/>
        <sz val="11"/>
        <color indexed="8"/>
        <rFont val="Calibri Light"/>
        <family val="2"/>
      </rPr>
      <t>USAQUÉN</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</si>
  <si>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 xml:space="preserve">Caso HOLA: </t>
    </r>
    <r>
      <rPr>
        <sz val="11"/>
        <color indexed="8"/>
        <rFont val="Calibri Light"/>
        <family val="2"/>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</si>
  <si>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</si>
  <si>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</si>
  <si>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</si>
  <si>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</si>
  <si>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</si>
  <si>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</si>
  <si>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</si>
  <si>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9 de marzo de 2021</t>
  </si>
  <si>
    <t>Publicación del plan de gestión aprobado. Caso HOLA: 160208</t>
  </si>
  <si>
    <t>28 de abril de 2021</t>
  </si>
  <si>
    <t>Para el primer trimestre de la vigencia 2021, el plan de gestión de la Alcaldía Local alcanzó un nivel de desempeño del 68% de acuerdo con lo programado, y del 28%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</si>
  <si>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</si>
  <si>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82,09% de acuerdo con lo programado, y del 47,06%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</si>
  <si>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</si>
  <si>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84,61% y del 48,08% acumulado para la vigencia</t>
  </si>
  <si>
    <t>7 de septiembre de 2021</t>
  </si>
  <si>
    <t xml:space="preserve">De acuerdo con la solicitud de modificación presentada por la Alcaldía Local de Usaquén mediante memorando 20215130011233 y la autorización dada por la Dirección para la Gestión Policiva, así como la comunicación de la Oficina Asesora de Planeación, se modifica la magnitud y programación de las metas No. 13, 14 y 15. </t>
  </si>
  <si>
    <t>03 de noviembre de 2021</t>
  </si>
  <si>
    <t>Para el tercer trimestre de la vigencia 2021, el plan de gestión de la Alcaldía Local alcanzó un nivel de desempeño del 91,83% de acuerdo con lo programado, y del 70,59%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</si>
  <si>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</si>
  <si>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</si>
  <si>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</si>
  <si>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</si>
  <si>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</si>
  <si>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</si>
  <si>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</si>
  <si>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</si>
  <si>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</si>
  <si>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</si>
  <si>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</si>
  <si>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</si>
  <si>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</si>
  <si>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</si>
  <si>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</si>
  <si>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</si>
  <si>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</si>
  <si>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</si>
  <si>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</si>
  <si>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</si>
  <si>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</si>
  <si>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</si>
  <si>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</si>
  <si>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</si>
  <si>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</si>
  <si>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</si>
  <si>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</si>
  <si>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</si>
  <si>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</si>
  <si>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</si>
  <si>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</si>
  <si>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</si>
  <si>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</si>
  <si>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</si>
  <si>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</si>
  <si>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</si>
  <si>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</si>
  <si>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</si>
  <si>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</si>
  <si>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1. Cumplir el 10% de las metas del Plan de Desarrollo Local (metas entregadas)</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</si>
  <si>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</si>
  <si>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</si>
  <si>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</si>
  <si>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</si>
  <si>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</si>
  <si>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</si>
  <si>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</si>
  <si>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</si>
  <si>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</si>
  <si>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</si>
  <si>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</si>
  <si>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primer trimestre</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</si>
  <si>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100%.</t>
  </si>
  <si>
    <t>Reporte de ejecución de la meta aportado por la DGDL proveniente de la MUSI</t>
  </si>
  <si>
    <t>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t>
  </si>
  <si>
    <t>2. Incrementar en 15% la participación efectiva la ciudadanía  votantes) en los ejercicios de presupuestos participativos Fase II con respecto al año anterior</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</si>
  <si>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</si>
  <si>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</si>
  <si>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</si>
  <si>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</si>
  <si>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</si>
  <si>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</si>
  <si>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</si>
  <si>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</si>
  <si>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</si>
  <si>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3. Lograr que el 100%  de las propuestas ganadoras de  presupuestos participativos (Fase II) cuenten con todos los recursos comprometidos en la vigencia.</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</si>
  <si>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</si>
  <si>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</si>
  <si>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</si>
  <si>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</si>
  <si>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</si>
  <si>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</si>
  <si>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Hasta el momento no se han comprometido recursos relacionados con las Propuestas ganadoras de Presupuestos Participativos, los procesos se encuentran en fase precontractual.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</si>
  <si>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respuesta  vía correo electrónico de la Dirección para la Gestión del Desarrollo Local</t>
  </si>
  <si>
    <t>La Alcaldía Local de Usaquén logró la ejecución de 4 propuestas ganadoras de presupuestos participativos (Fase II), de las 38 propuestas ganadoras.</t>
  </si>
  <si>
    <t>Reporte Dirección para la Gestión del Desarrollo Local</t>
  </si>
  <si>
    <t xml:space="preserve">Se logró la ejecución de 26 propuestas de las 37 propuestas ganadoras de presupuestos participativos (Fase II).
La información aquí reportada surge de lo registrado en el Informe de Seguimiento de la estrategia Constructores Locales, elaborado por dicho equipo con corte a 30 de septiembre. 
</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</si>
  <si>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</si>
  <si>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</si>
  <si>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</si>
  <si>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</si>
  <si>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</si>
  <si>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</si>
  <si>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</si>
  <si>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Reporte realizado desde Nivel Central</t>
  </si>
  <si>
    <t>La Alcaldía Local Usaquén giró $10.921.117.943 del presupuesto comprometido constituido como obligaciones por pagar de la vigencia 2020, equivalente a $20.247.201.945, lo cual corresponde a un nivel de ejecución del 53,94% para la vigencia y un logro superior a lo esperado para el periodo.</t>
  </si>
  <si>
    <t>Reporte de seguimiento presentado por la Dirección para la Gestión del Desarrollo Local.</t>
  </si>
  <si>
    <t xml:space="preserve">La Alcaldía Local de Usaquén realizó el giro de $14.404.328.026 de los $20.218.304.968 constituidos como obligaciones por pagar de la vigencia 2020. </t>
  </si>
  <si>
    <t>Reporte DGDL</t>
  </si>
  <si>
    <t>Porcentaje de giros acumulados de obligaciones por pagar de la vigencia 2019 y anteriores</t>
  </si>
  <si>
    <t>(Giros acumulados/Presupuesto comprometido constituido como obligaciones por pagar de la vigencia 2019 y anteriores)*100</t>
  </si>
  <si>
    <t xml:space="preserve">Para el II Trimestre de 2021, la Alcaldía Local Usaquén ha girado $4.159.607.170 del presupuesto comprometido constituido como obligaciones por pagar de la vigencia 2019 y anteriores, equivalente a $6.772.669.830, lo que representa un nivel de ejecución del 61,42% para la vigencia y un logro superior a lo esperado para el periodo. </t>
  </si>
  <si>
    <t xml:space="preserve">La Alcaldía Local de Usaquen realizó el giro de $4.473.333.767 de los $6.770.449.163 constituidos como obligaciones por pagar de la vigencia 2019 y anteriores. </t>
  </si>
  <si>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</si>
  <si>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</si>
  <si>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</si>
  <si>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Para el II Trimestre de 2021, la Alcaldía Local de Usaquén comprometió $19.509.178.902 de los $36.045.534.000 asignados como presupuesto de inversión directa de la vigencia 2021, lo que representa un nivel de ejecución del 54,12%  y un logro superior a lo esperado para el periodo. </t>
  </si>
  <si>
    <t xml:space="preserve">Se comprometieron $35.150.336.854 de los $41.029.112.746 establecidos como presupuesto de inversión directa de la vigencia 2021. </t>
  </si>
  <si>
    <t>Porcentaje de giros acumulados</t>
  </si>
  <si>
    <t>(Giros acumulados de inversión directa/Presupuesto disponible de inversión directa de la vigencia)*100</t>
  </si>
  <si>
    <t xml:space="preserve">La Alcaldía Local de Usaquén giró $8.605.082.489 de los $36.045.534.000 asignados como depuesto disponible de inversión directa de la vigencia, lo que representa un nivel de ejecución acumulado del 23,87%. </t>
  </si>
  <si>
    <t xml:space="preserve">Se giraron $19.921.739.960 de los $41.029.112.746 establecidos como presupuesto disponible de inversión directa de la vigencia. </t>
  </si>
  <si>
    <t>Porcentaje de contratos registrados en SIPSE Local</t>
  </si>
  <si>
    <t>(Número de contratos registrados en SIPSE Local /Número de contratos publicados en la plataforma SECOP I y II)*100%</t>
  </si>
  <si>
    <t>Reporte SIPSE LOCAL y Reporte SECOP</t>
  </si>
  <si>
    <t>Reporte de seguimiento</t>
  </si>
  <si>
    <t xml:space="preserve">La Alcaldía Local de Usaquén ha registrado 215 contratos de los 252 contratos publicados en la plataforma SECOP I y II, lo que representa un nivel de cumplimiento del 85,32% para el periodo. </t>
  </si>
  <si>
    <t>Se registraron 308 contratos en el sistema SIPSE Local, de los 374 contratos publicados en la plataforma SECOP I y II de la vigencia</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</si>
  <si>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</si>
  <si>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</si>
  <si>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</si>
  <si>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</si>
  <si>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La Alcaldía Local de Usaquén ha registrado 181 contratos en SIPSE Local en estado ejecución de los 236 contratos registrados en SIPSE Local, lo que equivale al 76,69%. </t>
  </si>
  <si>
    <t>Se logró que 271 contratos registrados en SIPSE Local, de los 308 contratos celebrados, se encuentren en estado Ejecución dentro del sistema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</si>
  <si>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</si>
  <si>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</si>
  <si>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</si>
  <si>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</si>
  <si>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Sin reporte de avance.</t>
  </si>
  <si>
    <t>No aplica</t>
  </si>
  <si>
    <t xml:space="preserve">Se ha realizado el registro y actualización del 95% de la información en los módulos y funcionalidades en producción de SIPSE Local. </t>
  </si>
  <si>
    <t xml:space="preserve">SIPSE Local </t>
  </si>
  <si>
    <t xml:space="preserve">De acuerdo con la instrucción de SIPSE nivel central, se realiza el siguiente cálculo:
(%calificación meta 8+%iniciativas cargadas+%Actualización modificaciones en SIPSE)/3 
((85,32%)+((34/40)*100%)+(100%))/3
(85,32%+85%+100%)/3
90,11%
</t>
  </si>
  <si>
    <t>Aplicativo SiPSE y Reporte DGDL</t>
  </si>
  <si>
    <t xml:space="preserve">De acuerdo con la instrucción de SIPSE nivel central, se realiza el siguiente cálculo:
(%calificación meta 8+%iniciativas cargadas+%Actualización modificaciones en SIPSE)/3 
((82,32%)+((34/40)*100%)+(87,99%))/3
(85,32%+85%+100%)/3
90,11%
</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</si>
  <si>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</si>
  <si>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</si>
  <si>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</si>
  <si>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</si>
  <si>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</si>
  <si>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</si>
  <si>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</si>
  <si>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atendieron 6614 expedientes con impulso procesal. </t>
  </si>
  <si>
    <t xml:space="preserve">En el segundo trimestre de 2021, la alcaldía local de Usaquén impulsó procesalmente 3289 expedientes a cargo de las inspecciones de policía, lo que representa un resultado superior a lo esperado para el periodo. </t>
  </si>
  <si>
    <t>Reporte de seguimiento presentado por la Dirección para la Gestión Policiva</t>
  </si>
  <si>
    <t>En el tercer trimestre de 2021, la Alcaldía Local de Usaquén realizó el impulso procesal de 3337 expedientes a cargo de las inspecciones de policía</t>
  </si>
  <si>
    <t>Reporte DGP</t>
  </si>
  <si>
    <t>Fallos de fondo en primera instancia proferidos</t>
  </si>
  <si>
    <t>Número de Fallos de fondo en primera instancia proferidos</t>
  </si>
  <si>
    <t>Fallos de fondo</t>
  </si>
  <si>
    <t>Fallos de fondo de actuaciones de policía</t>
  </si>
  <si>
    <t>Se emitieron 2.972 fallos en primera instancia</t>
  </si>
  <si>
    <t xml:space="preserve">En el segundo trimestre de 2021, la alcaldía local de Usaquén profirió 1658 fallos en primera instancia sobre los expedientes a cargo de las inspecciones de policía, lo que representa un resultado superior a lo esperado para el periodo. </t>
  </si>
  <si>
    <t xml:space="preserve">En el tercer trimestre de 2021, la Alcaldía Local de Usaquén profirió 845 fallos en primera instancia sobre los expedientes a cargo de las inspecciones de policía. </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</si>
  <si>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</si>
  <si>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</si>
  <si>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</si>
  <si>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</si>
  <si>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</si>
  <si>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Se terminaron 8 actuaciones administrativas</t>
  </si>
  <si>
    <t xml:space="preserve">En el II trimestre de 2021, la alcaldía local de Usaquén terminó 228 actuaciones administrativas, lo que representa un resultado superior a lo esperado para el periodo. </t>
  </si>
  <si>
    <t xml:space="preserve">La Alcaldía Local de Usaquén terminó 168 actuaciones administrativas activas. </t>
  </si>
  <si>
    <t>Actuaciones Administrativas terminadas hasta la primera instancia</t>
  </si>
  <si>
    <t>Número de Actuaciones Administrativas terminadas hasta la primera instancia</t>
  </si>
  <si>
    <t>Para el I Trimestre no se terminaron actuaciones administrativas en primera instancia</t>
  </si>
  <si>
    <t xml:space="preserve">En el segundo trimestre de 2021, la alcaldía local de Usaquén terminó 89 actuaciones administrativas en primera instancia, lo que representa un resultado de 32,72% para el periodo. </t>
  </si>
  <si>
    <t xml:space="preserve">En este periodo, la Alcaldía Local de Usaquén terminó 269 actuaciones administrativas en primera instancia </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</si>
  <si>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</si>
  <si>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</si>
  <si>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</si>
  <si>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</si>
  <si>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</si>
  <si>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6 operativos en materia de Espacio Público en los meses de enero y marzo de 2021. Se realizaron 6 operativos en las siguientes fechas: 08, 24 de enero y 12, 17, 18 y 25 de marzo</t>
  </si>
  <si>
    <t>Actas de visita y cuadro de seguimiento a Operativos</t>
  </si>
  <si>
    <t>Se llevaron a cabo 9 Acciones de control u operativos en materia de Espacio Público en segundo trimestre de 2021</t>
  </si>
  <si>
    <t>Actas de reunión adjuntas en carpeta compartida</t>
  </si>
  <si>
    <t>Se realizaron 37 acciones de control u operativos en materia de Espacio Público en el trimestre reportado</t>
  </si>
  <si>
    <t>Actas y demás formatos adjuntos al recurso compartido</t>
  </si>
  <si>
    <t>Se cuenta con evidencia de 43 actividades de IVC en materia de Espacio Público</t>
  </si>
  <si>
    <t>Actas de actividad IVC</t>
  </si>
  <si>
    <t>Se realizaron 95 operativos en materia de Espacio Público en el periodo de enero a diciembre de 2021.</t>
  </si>
  <si>
    <t>Acciones de control u operativos en materia actividad económica realizadas</t>
  </si>
  <si>
    <t>Número de Acciones de control u operativos en materia actividad económica realizadas</t>
  </si>
  <si>
    <t>Se realizaron 28 operativos en materia de actividad económica en los meses de enero, febrero y marzo de 2021, en las siguientes fechas: 5,6,7,8,9,10,12,13,14,15,16,22,31 de enero
 4,5,12,24,25,26 de febrero
 5,11,18,23,24 de marzo</t>
  </si>
  <si>
    <t>Se llevaron a cabo 49 Acciones de control u operativos en materia actividad económica en segundo trimestre de 2021</t>
  </si>
  <si>
    <t>Se realizaron 43 acciones de control u operativos en materia de Actividad económica en el trimestre reportado</t>
  </si>
  <si>
    <t>Se realizaron 37 acciones de Inspección Vigilancia y Control en materia de actividad económica</t>
  </si>
  <si>
    <t>Acciones de control u operativos en materia de obras y urbanismo realizadas</t>
  </si>
  <si>
    <t>Número de Acciones de control u operativos en materia de obras y urbanismo realizadas</t>
  </si>
  <si>
    <t>Se realizó un operativo en el mes de febrero</t>
  </si>
  <si>
    <t>Acta de visita y cuadro de seguimiento a operativos</t>
  </si>
  <si>
    <t>Se llevaron a cabo 4 Acciones de control u operativos en materia de obras y urbanismo en segundo trimestre de 2021</t>
  </si>
  <si>
    <t>Se realizaron 11 acciones de control u operativos en materia de Obras y Urbanismo en el trimestre reportado</t>
  </si>
  <si>
    <t>Se realizaron 18 actividades de Inspección Vigilancia y Control en materia de Obras y Urbanismo</t>
  </si>
  <si>
    <t>Se realizaron 34 operativos en materia de Obras y Urbanismo en el periodo de enero a diciembre de 2021.</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</si>
  <si>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</si>
  <si>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</si>
  <si>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</si>
  <si>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Se realizó un operativo en el mes de enero, 3 operativos en el mes de febrero y cuatro operativos en el mes de marzo, en las siguientes fechas: 26 de enero, 1,9, 15 de febrero, 4, 16,18,24 de marzo</t>
  </si>
  <si>
    <t>Se llevaron a cabo 14 Acciones de control u operativos en materia Cerros orientales en segundo trimestre de 2021</t>
  </si>
  <si>
    <t>Se realizaron 16 acciones de control u operativos en materia de Cerros Orientales en el trimestre reportado</t>
  </si>
  <si>
    <t>Se realizaron 13 acciones de Inspección Vigilancia y Control  en materia de Cerros Orientales</t>
  </si>
  <si>
    <t>Se realizaron 51 operativos en materia de cerros orientales en el periodo de enero a diciembre de 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</si>
  <si>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</si>
  <si>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</si>
  <si>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</si>
  <si>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</si>
  <si>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</si>
  <si>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</si>
  <si>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</si>
  <si>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</si>
  <si>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</si>
  <si>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</si>
  <si>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</si>
  <si>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</si>
  <si>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</si>
  <si>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84%, resultados obtenidos de la inspección ambiental realizada el 12 de abril de 2021, empleando el formato: PLE-PIN-F012 Formato inspecciones ambientales para verificación de implementación del plan institucional de gestión ambiental.</t>
  </si>
  <si>
    <t>Reporte de gestión ambiental OAP</t>
  </si>
  <si>
    <t>No programada para el III trimestre</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</si>
  <si>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</si>
  <si>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</si>
  <si>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</si>
  <si>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</si>
  <si>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 sin vencimiento</t>
  </si>
  <si>
    <t>MIMEC - SIG</t>
  </si>
  <si>
    <t>Responsable del Reporte: Planeación Institucional- Grupo Planeación Institucional</t>
  </si>
  <si>
    <t>Reportes MIMEC - SIG remitidos por la OAP</t>
  </si>
  <si>
    <t xml:space="preserve">La localidad de Usaquén tiene 7 acciones de mejora sin vencimiento. </t>
  </si>
  <si>
    <t>Reporte MIMEN</t>
  </si>
  <si>
    <t>El porcentaje muestra el avance en el cierre o cumplimiento de acciones asignadas en aplicativo MIMEC.</t>
  </si>
  <si>
    <t>Reporte de acciones de mejora MIMEC.</t>
  </si>
  <si>
    <t>De las 9 acciones abiertas, la localidad tiene 5 acciones vencidas, lo que representa una ejecución de la meta del 44,44%</t>
  </si>
  <si>
    <t>Reporte MIMEC</t>
  </si>
  <si>
    <t xml:space="preserve">Comunicación Estratégica </t>
  </si>
  <si>
    <t>MT 3.Mantener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</si>
  <si>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</si>
  <si>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</si>
  <si>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</si>
  <si>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</si>
  <si>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</si>
  <si>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</si>
  <si>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</si>
  <si>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Usaquén ha cumplido con 111 de los 115 requisitos de publicación de información en su página web, de acuerdo con lo previsto en la Ley 1712 de 2014, según lo informado por la Oficina Asesora de Comunicaciones de la SDG mediante memorando No. 20211400241773, lo que representa un avance del 96,52% para el II Trimestre de 2021</t>
  </si>
  <si>
    <t>http://www.usaquen.gov.co/tabla_archivos/107-registros-publicaciones</t>
  </si>
  <si>
    <t>La Alcaldía Local de Usaquen ha cumpido 111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</si>
  <si>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</si>
  <si>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</si>
  <si>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</si>
  <si>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</si>
  <si>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</si>
  <si>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</si>
  <si>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asistió a la capacitación brindada a los promotores de mejora, en la que se brindaron lineamientos sobre la gestión de riesgos, planes de mejora, planeación institucional y PAAC.</t>
  </si>
  <si>
    <t xml:space="preserve">Registro de asistencia Teams.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</si>
  <si>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</si>
  <si>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</si>
  <si>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</si>
  <si>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</si>
  <si>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2020)*100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</si>
  <si>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</si>
  <si>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</si>
  <si>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</si>
  <si>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</si>
  <si>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</si>
  <si>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La localidad de Usaquén ha atendido 15.619 requerimientos de la ciudadanía de las vigencias 2017 a 2020. </t>
  </si>
  <si>
    <t>Reporte CRONOS SGI</t>
  </si>
  <si>
    <t xml:space="preserve">La Localidad de Usaquén ha atendido 17.070 requerimientos ciudadanos, de los 17.645 recibidos, lo que representa un 96,7% de gestión frente a la meta prevista. </t>
  </si>
  <si>
    <t>Reporte de atención de requerimientos ciudadanos Subsecretaría de Gestión Institucional</t>
  </si>
  <si>
    <t>La localidad de Usaquen ha atendido 3217 requerimientos ciudadanos, de los 3678 recibidos, lo que representan un avance acumulado del 87,47% de gestión frente a la meta prevista.</t>
  </si>
  <si>
    <t>Reporte de requerimientos ciudadanos SGI</t>
  </si>
  <si>
    <t>Total metas transversales (20%)</t>
  </si>
  <si>
    <t xml:space="preserve">Total plan de gestión </t>
  </si>
  <si>
    <t>Reporte DGDL
Acta de Acuerdo participativo y pantallazo aplicativo</t>
  </si>
  <si>
    <t xml:space="preserve">La Alcaldía Local de Usaquen logró una participación de 2467 votantes en presupuestos participativos para la vigencia 2021, respecto a los 643 votantes de la vigencia 2020. </t>
  </si>
  <si>
    <t xml:space="preserve">Se logró que 38 propuestas ganadoras de presupuestos participativos (Fase II) contaran con recursos comprometidos en la vigencia, para un resultado del 100% en periodo. </t>
  </si>
  <si>
    <t xml:space="preserve">Reporte DGDL
</t>
  </si>
  <si>
    <t xml:space="preserve">Se logró que 38 propuestas ganadoras de presupuestos participativos (Fase II) contaran con recursos comprometidos en la vigencia, para un resultado del 100% en periodo. 
Nota AL: En el mismo Excel cargado como evidencia, en la columna G se encuentra el componente, es decir se indica los proyectos con metas asociadas a presupuestos participativos; entre las columnas H y J se expone la ejecución presupuestal basada en BogData. </t>
  </si>
  <si>
    <t xml:space="preserve">La Alcaldía Local de Usaquen realizó el giro de $17.184.256.837 del presupuesto comprometido constituido como obligaciones por pagar de la vigencia 2020, lo que representa una ejecución del 85,24% para el periodo. 
La ejecución supera en un 42% la meta programada para la vigencia 2021
</t>
  </si>
  <si>
    <t xml:space="preserve">La Alcaldía Local de Usaquen realizó el giro de $17.184.256.837 del presupuesto comprometido constituido como obligaciones por pagar de la vigencia 2020, lo que representa una ejecución del 85,24% para el periodo. </t>
  </si>
  <si>
    <t xml:space="preserve">La Alcaldía Local de Usaquen realizó el giro de $5.869.500.822 del presupuesto comprometido constituido como obligaciones por pagar de la vigencia 2019 y anteriores, lo que representa un nivel de ejecución del 88,94%. </t>
  </si>
  <si>
    <t>La Alcaldía Local de Usaquen comprometió $41.402.688.036 del presupuesto de inversión directa de la vigencia 2021, lo que representa una ejecución del 100% de lo programado.</t>
  </si>
  <si>
    <t>La Alcaldía Local de Usaquen efectuó giros por valor de $31.291.816.435 del presupuesto total disponible de inversión directa de la vigencia, lo que representa una ejecución del 75,58% para la vigencia. 
Los giros son los pagos que se realizan en la vigencia del rubro de inversión directa de los proyectos de inversión de lo contratado.</t>
  </si>
  <si>
    <t xml:space="preserve">La Alcaldía Local de Usaquen efectuó giros por valor de $31.291.816.435 del presupuesto total disponible de inversión directa de la vigencia, lo que representa una ejecución del 75,58% para la vigencia. </t>
  </si>
  <si>
    <t xml:space="preserve">En el IV trimestre de 2021, la Alcaldía Local de Usaquen impulsó procesalmente 2401 expedientes a cargo de las inspecciones de policía, lo que representa un resultado del 100% para el periodo. </t>
  </si>
  <si>
    <t xml:space="preserve">La Alcaldía Local de Usaquen impulsó procesalmente 15.641 expedientes a cargo de las inspecciones de policía, lo que representa un resultado del 100% para el periodo. </t>
  </si>
  <si>
    <t xml:space="preserve">En el IV trimestre de 2021, la Alcaldía Local de Usaquen profirió 854 fallos en primera instancia sobre los expedientes a cargo de las inspecciones de policía, lo que representa un resultado del 71,17% para el periodo. Se recomienda tomar acciones para mejorar los resultados en los próximos periodos. </t>
  </si>
  <si>
    <t>La Alcaldía Local de Usaquen profirió 6.329 fallos en primera instancia sobre los expedientes a cargo de las inspecciones de policía.</t>
  </si>
  <si>
    <t>La Alcaldía Local de Usaquen logró terminar 158 actuaciones administrativas activas, lo que representa un resultado del 100% para el periodo.</t>
  </si>
  <si>
    <t>Se terminaron 562 actuaciones administrativas en la vigencia 2021.</t>
  </si>
  <si>
    <t xml:space="preserve">La Alcaldía Local de Usaquen terminó 139 actuaciones administrativas en primera instancia para el IV trimestre de 2021, lo que representa un resultado del 77,22% para el periodo. </t>
  </si>
  <si>
    <t>Se terminaron 497 actuaciones administrativas en primera instancia en la vigencia 2021.</t>
  </si>
  <si>
    <t>Se realizaron 157 operativos en materia de Actividad Económica en el periodo de enero a diciembre de 2021.</t>
  </si>
  <si>
    <t>Implementación del Sistema de Gestión Ambiental en un porcentaje de 82%, resultados obtenidos de la inspección ambiental realizada el 01 de diciembre de 2021, empleando el formato: PLE-PIN-F012 Formato inspecciones ambientales para verificación de implementación del plan institucional de gestión ambiental.</t>
  </si>
  <si>
    <t xml:space="preserve">Reporte de gestión ambiental </t>
  </si>
  <si>
    <t>De las 19 acciones abiertas, la localidad tiene 5 acciones vencidas, lo que representa una ejecución de la meta del 73,68%</t>
  </si>
  <si>
    <t>La acaldía local cumplió con la publicación en su página web de 111 requisitos de información , de acuerdo con lo dispuesto por la Ley 1712 de 2014.</t>
  </si>
  <si>
    <t>El proceso participó en las reuniones y capacitaciones brindadas para la mejora del sistema de gestión institucional</t>
  </si>
  <si>
    <t>Soportes de reunión</t>
  </si>
  <si>
    <t xml:space="preserve">La alcaldía local atendió 3.678 requerimientos ciudadanos, lo que representa un 100% de cumplimiento de la meta. </t>
  </si>
  <si>
    <t>Reporte SGI</t>
  </si>
  <si>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</si>
  <si>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</si>
  <si>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25%</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</si>
  <si>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</si>
  <si>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</si>
  <si>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</si>
  <si>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</si>
  <si>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9.600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</si>
  <si>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4.800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</si>
  <si>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450 </t>
    </r>
    <r>
      <rPr>
        <sz val="11"/>
        <color indexed="8"/>
        <rFont val="Calibri Light"/>
        <family val="2"/>
        <scheme val="major"/>
      </rPr>
      <t>actuaciones administrativas activas</t>
    </r>
  </si>
  <si>
    <r>
      <t xml:space="preserve">14. Terminar </t>
    </r>
    <r>
      <rPr>
        <b/>
        <sz val="11"/>
        <color indexed="8"/>
        <rFont val="Calibri Light"/>
        <family val="2"/>
        <scheme val="major"/>
      </rPr>
      <t>350</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</si>
  <si>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90</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</si>
  <si>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130</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</si>
  <si>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34</t>
    </r>
    <r>
      <rPr>
        <sz val="11"/>
        <color indexed="8"/>
        <rFont val="Calibri Light"/>
        <family val="2"/>
        <scheme val="major"/>
      </rPr>
      <t xml:space="preserve"> operativos de inspección, vigilancia y control en materia de obras y urbanismo </t>
    </r>
  </si>
  <si>
    <t>La alcaldía local registró 379 contratos en SIPSE LOCAL de los 463 publicados en SECOP.</t>
  </si>
  <si>
    <t>La meta alcanzó un cumplimiento del 79,94%.</t>
  </si>
  <si>
    <t>La meta alcanzó un cumplimiento del 87,59%.</t>
  </si>
  <si>
    <t xml:space="preserve">Se ha realizado el registro y actualización de la información en los módulos y funcionalidades en producción de SIPSE Local. La meta presenta un avance acumulado del 72,4% para la vigencia. </t>
  </si>
  <si>
    <t>28 de enero de 2022</t>
  </si>
  <si>
    <t>Para el cuarto trimestre de la vigencia 2021, el plan de gestión de la Alcaldía Local alcanzó un nivel de desempeño del 95,79% de acuerdo con lo programado, y del 95,25% acumulado para la vigencia.</t>
  </si>
  <si>
    <t>La alcaldía local tiene 319 contratos en estado en ejecución en SIPSE LOCAL de los 379 registrados en SIPSE LOCAL.</t>
  </si>
  <si>
    <t>La localidad de Usaquen ha atendido 3.678 requerimientos ciudadanos, de los 3678 recibidos, lo que representan un avance acumulado del 100% de gestión frente a la meta prevista.</t>
  </si>
  <si>
    <t>8 de febrero de 2022</t>
  </si>
  <si>
    <t xml:space="preserve">Se corrige la evaluación final de la meta de atención de requerimientos ciudadanos, de acuerdo con la información suministrada por la SGI. La evaluación fina acumulada de la vigencia es de 95,75%. </t>
  </si>
  <si>
    <t xml:space="preserve">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 </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</si>
  <si>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95,79% de acuerdo con lo programado, y del 95,75% acumulado para la vigencia.</t>
  </si>
  <si>
    <t>8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</si>
</sst>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sz val="14"/>
      <color theme="1"/>
      <name val="Calibri Light"/>
      <family val="2"/>
      <scheme val="major"/>
    </font>
    <font>
      <b/>
      <sz val="14"/>
      <color theme="1"/>
      <name val="Calibri Light"/>
      <family val="2"/>
      <scheme val="major"/>
    </font>
    <font>
      <sz val="11"/>
      <color rgb="FF0070C0"/>
      <name val="Calibri"/>
      <family val="2"/>
      <scheme val="minor"/>
    </font>
    <font>
      <sz val="12"/>
      <color rgb="FF0070C0"/>
      <name val="Calibri Light"/>
      <family val="2"/>
      <scheme val="major"/>
    </font>
    <font>
      <b/>
      <sz val="12"/>
      <color rgb="FF0070C0"/>
      <name val="Calibri Light"/>
      <family val="2"/>
      <scheme val="major"/>
    </font>
    <font>
      <b/>
      <sz val="11"/>
      <color rgb="FF0070C0"/>
      <name val="Calibri Light"/>
      <family val="2"/>
      <scheme val="major"/>
    </font>
    <font>
      <sz val="11"/>
      <color rgb="FF000000"/>
      <name val="Calibri Light"/>
      <family val="2"/>
      <scheme val="major"/>
    </font>
    <font>
      <b/>
      <sz val="11"/>
      <color indexed="8"/>
      <name val="Calibri Light"/>
      <family val="2"/>
      <scheme val="major"/>
    </font>
    <font>
      <sz val="11"/>
      <color indexed="8"/>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51">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lef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lef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11" fillId="0" borderId="0" xfId="0" applyFont="1" applyAlignment="1" applyProtection="1">
      <alignment wrapText="1"/>
      <protection hidden="1"/>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locked="0"/>
    </xf>
    <xf numFmtId="9" fontId="5" fillId="0" borderId="1" xfId="2" applyFont="1" applyBorder="1" applyAlignment="1" applyProtection="1">
      <alignment horizontal="center" vertical="top" wrapText="1"/>
      <protection locked="0"/>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vertical="center" wrapText="1"/>
      <protection hidden="1"/>
    </xf>
    <xf numFmtId="10" fontId="5" fillId="0" borderId="1" xfId="2" applyNumberFormat="1" applyFont="1" applyBorder="1" applyAlignment="1">
      <alignment horizontal="center"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10" fontId="10" fillId="0" borderId="1" xfId="2" applyNumberFormat="1" applyFont="1" applyBorder="1" applyAlignment="1" applyProtection="1">
      <alignment horizontal="center" vertical="top" wrapText="1"/>
      <protection hidden="1"/>
    </xf>
    <xf numFmtId="10" fontId="7" fillId="0" borderId="1" xfId="2"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0" fontId="7" fillId="0" borderId="1" xfId="0" applyFont="1" applyBorder="1" applyAlignment="1" applyProtection="1">
      <alignment horizontal="left" vertical="top" wrapText="1"/>
      <protection locked="0"/>
    </xf>
    <xf numFmtId="10" fontId="7" fillId="0" borderId="1" xfId="2" applyNumberFormat="1" applyFont="1" applyBorder="1" applyAlignment="1">
      <alignment horizontal="center" vertical="top" wrapText="1"/>
    </xf>
    <xf numFmtId="10" fontId="7" fillId="0" borderId="1" xfId="0" applyNumberFormat="1" applyFont="1" applyBorder="1" applyAlignment="1" applyProtection="1">
      <alignment horizontal="center" vertical="top" wrapText="1"/>
      <protection hidden="1"/>
    </xf>
    <xf numFmtId="0" fontId="7" fillId="0" borderId="0" xfId="0" applyFont="1" applyAlignment="1" applyProtection="1">
      <alignment horizontal="left" vertical="top" wrapText="1"/>
      <protection hidden="1"/>
    </xf>
    <xf numFmtId="0" fontId="5" fillId="0" borderId="0" xfId="0" applyFont="1" applyAlignment="1" applyProtection="1">
      <alignment horizontal="justify" vertical="top" wrapText="1"/>
      <protection hidden="1"/>
    </xf>
    <xf numFmtId="0" fontId="6" fillId="7" borderId="1" xfId="0" applyFont="1" applyFill="1" applyBorder="1" applyAlignment="1" applyProtection="1">
      <alignment horizontal="center" vertical="center" wrapText="1"/>
      <protection hidden="1"/>
    </xf>
    <xf numFmtId="9" fontId="5" fillId="0" borderId="1" xfId="2" applyFont="1" applyBorder="1" applyAlignment="1">
      <alignment horizontal="center" vertical="top" wrapText="1"/>
    </xf>
    <xf numFmtId="9" fontId="5" fillId="0" borderId="1" xfId="0" applyNumberFormat="1" applyFont="1" applyBorder="1" applyAlignment="1" applyProtection="1">
      <alignment horizontal="justify" vertical="top" wrapText="1"/>
      <protection hidden="1"/>
    </xf>
    <xf numFmtId="0" fontId="7" fillId="0" borderId="1" xfId="0" applyFont="1" applyBorder="1" applyAlignment="1" applyProtection="1">
      <alignment horizontal="justify" vertical="top" wrapText="1"/>
      <protection hidden="1"/>
    </xf>
    <xf numFmtId="0" fontId="5" fillId="0" borderId="1" xfId="0" applyFont="1" applyBorder="1" applyAlignment="1">
      <alignment horizontal="justify" vertical="top" wrapText="1"/>
    </xf>
    <xf numFmtId="10" fontId="5" fillId="0" borderId="1" xfId="2" applyNumberFormat="1" applyFont="1" applyBorder="1" applyAlignment="1">
      <alignment horizontal="center" vertical="top"/>
    </xf>
    <xf numFmtId="1" fontId="5" fillId="0" borderId="1" xfId="0" applyNumberFormat="1" applyFont="1" applyBorder="1" applyAlignment="1">
      <alignment horizontal="center" vertical="top" wrapText="1"/>
    </xf>
    <xf numFmtId="0" fontId="5" fillId="0" borderId="6" xfId="0" applyFont="1" applyBorder="1" applyAlignment="1">
      <alignment horizontal="center" vertical="top"/>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10" fontId="6" fillId="2" borderId="1" xfId="2" applyNumberFormat="1" applyFont="1" applyFill="1" applyBorder="1" applyAlignment="1" applyProtection="1">
      <alignment horizontal="center" vertical="top" wrapText="1"/>
      <protection hidden="1"/>
    </xf>
    <xf numFmtId="9" fontId="5" fillId="4" borderId="1" xfId="2" applyFont="1" applyFill="1" applyBorder="1" applyAlignment="1" applyProtection="1">
      <alignment horizontal="center" vertical="top" wrapText="1"/>
      <protection hidden="1"/>
    </xf>
    <xf numFmtId="10" fontId="6" fillId="4" borderId="1" xfId="0" applyNumberFormat="1" applyFont="1" applyFill="1" applyBorder="1" applyAlignment="1" applyProtection="1">
      <alignment horizontal="center" vertical="top" wrapText="1"/>
      <protection hidden="1"/>
    </xf>
    <xf numFmtId="10" fontId="5" fillId="4" borderId="1" xfId="0" applyNumberFormat="1" applyFont="1" applyFill="1" applyBorder="1" applyAlignment="1" applyProtection="1">
      <alignment horizontal="justify"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wrapText="1"/>
      <protection hidden="1"/>
    </xf>
    <xf numFmtId="0" fontId="5" fillId="4" borderId="1" xfId="0" applyFont="1" applyFill="1" applyBorder="1" applyAlignment="1" applyProtection="1">
      <alignment horizontal="left" wrapText="1"/>
      <protection hidden="1"/>
    </xf>
    <xf numFmtId="10" fontId="5" fillId="4" borderId="1" xfId="2" applyNumberFormat="1" applyFont="1" applyFill="1" applyBorder="1" applyAlignment="1" applyProtection="1">
      <alignment horizontal="center" vertical="top" wrapText="1"/>
      <protection hidden="1"/>
    </xf>
    <xf numFmtId="10" fontId="5" fillId="4" borderId="1" xfId="0" applyNumberFormat="1" applyFont="1" applyFill="1" applyBorder="1" applyAlignment="1" applyProtection="1">
      <alignment wrapText="1"/>
      <protection hidden="1"/>
    </xf>
    <xf numFmtId="9" fontId="10" fillId="0" borderId="1" xfId="2" applyFont="1" applyBorder="1" applyAlignment="1" applyProtection="1">
      <alignment horizontal="justify" vertical="top"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wrapText="1"/>
      <protection hidden="1"/>
    </xf>
    <xf numFmtId="0" fontId="5" fillId="3" borderId="0" xfId="0" applyFont="1" applyFill="1" applyAlignment="1" applyProtection="1">
      <alignment horizontal="left" wrapText="1"/>
      <protection hidden="1"/>
    </xf>
    <xf numFmtId="0" fontId="5" fillId="3" borderId="0" xfId="0" applyFont="1" applyFill="1" applyAlignment="1" applyProtection="1">
      <alignment horizontal="justify" vertical="top" wrapText="1"/>
      <protection hidden="1"/>
    </xf>
    <xf numFmtId="0" fontId="6" fillId="0" borderId="1" xfId="0" applyFont="1" applyBorder="1" applyAlignment="1" applyProtection="1">
      <alignment horizontal="right" vertical="top" wrapText="1"/>
      <protection hidden="1"/>
    </xf>
    <xf numFmtId="41" fontId="6" fillId="0" borderId="1" xfId="0" applyNumberFormat="1" applyFont="1" applyBorder="1" applyAlignment="1" applyProtection="1">
      <alignment horizontal="left" vertical="top" wrapText="1"/>
      <protection hidden="1"/>
    </xf>
    <xf numFmtId="0" fontId="13" fillId="0" borderId="1" xfId="0" applyFont="1" applyBorder="1" applyAlignment="1">
      <alignment horizontal="justify" vertical="top" wrapText="1"/>
    </xf>
    <xf numFmtId="0" fontId="6" fillId="8" borderId="1" xfId="0" applyFont="1" applyFill="1" applyBorder="1" applyAlignment="1" applyProtection="1">
      <alignment horizontal="center" vertical="top" wrapText="1"/>
      <protection hidden="1"/>
    </xf>
    <xf numFmtId="1" fontId="5" fillId="0" borderId="1" xfId="0" applyNumberFormat="1" applyFont="1" applyBorder="1" applyAlignment="1" applyProtection="1">
      <alignment horizontal="center" vertical="top" wrapText="1"/>
      <protection hidden="1"/>
    </xf>
    <xf numFmtId="0" fontId="6" fillId="9" borderId="1" xfId="0" applyFont="1" applyFill="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5" fillId="3" borderId="0" xfId="0" applyFont="1" applyFill="1" applyAlignment="1" applyProtection="1">
      <alignment horizontal="center" wrapText="1"/>
      <protection hidden="1"/>
    </xf>
    <xf numFmtId="9" fontId="7" fillId="0" borderId="1" xfId="2" applyFont="1" applyBorder="1" applyAlignment="1">
      <alignment horizontal="center" vertical="top" wrapText="1"/>
    </xf>
    <xf numFmtId="10" fontId="5" fillId="4" borderId="1" xfId="2" applyNumberFormat="1" applyFont="1" applyFill="1" applyBorder="1" applyAlignment="1" applyProtection="1">
      <alignment horizontal="center" wrapText="1"/>
      <protection hidden="1"/>
    </xf>
    <xf numFmtId="0" fontId="5" fillId="0" borderId="1" xfId="0" applyFont="1" applyBorder="1" applyAlignment="1" applyProtection="1">
      <alignment horizontal="left" vertical="top" wrapText="1"/>
      <protection hidden="1"/>
    </xf>
    <xf numFmtId="0" fontId="14" fillId="2" borderId="1" xfId="0" applyFont="1" applyFill="1" applyBorder="1" applyAlignment="1" applyProtection="1">
      <alignment wrapText="1"/>
      <protection hidden="1"/>
    </xf>
    <xf numFmtId="0" fontId="15" fillId="2" borderId="1" xfId="0" applyFont="1" applyFill="1" applyBorder="1" applyAlignment="1" applyProtection="1">
      <alignment wrapText="1"/>
      <protection hidden="1"/>
    </xf>
    <xf numFmtId="9" fontId="15" fillId="2" borderId="1" xfId="2" applyFont="1" applyFill="1" applyBorder="1" applyAlignment="1" applyProtection="1">
      <alignment wrapText="1"/>
      <protection hidden="1"/>
    </xf>
    <xf numFmtId="9" fontId="15" fillId="2" borderId="1" xfId="0" applyNumberFormat="1" applyFont="1" applyFill="1" applyBorder="1" applyAlignment="1" applyProtection="1">
      <alignment wrapText="1"/>
      <protection hidden="1"/>
    </xf>
    <xf numFmtId="9" fontId="16" fillId="2" borderId="1" xfId="0" applyNumberFormat="1" applyFont="1" applyFill="1" applyBorder="1" applyAlignment="1" applyProtection="1">
      <alignment horizontal="center" vertical="top" wrapText="1"/>
      <protection hidden="1"/>
    </xf>
    <xf numFmtId="0" fontId="10" fillId="2" borderId="1" xfId="0" applyFont="1" applyFill="1" applyBorder="1" applyAlignment="1" applyProtection="1">
      <alignment horizontal="justify" wrapText="1"/>
      <protection hidden="1"/>
    </xf>
    <xf numFmtId="0" fontId="10" fillId="2" borderId="1" xfId="0" applyFont="1" applyFill="1" applyBorder="1" applyAlignment="1" applyProtection="1">
      <alignment horizontal="left" wrapText="1"/>
      <protection hidden="1"/>
    </xf>
    <xf numFmtId="10" fontId="16" fillId="2" borderId="1" xfId="0" applyNumberFormat="1" applyFont="1" applyFill="1" applyBorder="1" applyAlignment="1" applyProtection="1">
      <alignment horizontal="center" vertical="top" wrapText="1"/>
      <protection hidden="1"/>
    </xf>
    <xf numFmtId="10" fontId="10" fillId="2" borderId="1" xfId="0" applyNumberFormat="1" applyFont="1" applyFill="1" applyBorder="1" applyAlignment="1" applyProtection="1">
      <alignment horizontal="justify" vertical="top" wrapText="1"/>
      <protection hidden="1"/>
    </xf>
    <xf numFmtId="10" fontId="10" fillId="2" borderId="1" xfId="0" applyNumberFormat="1" applyFont="1" applyFill="1" applyBorder="1" applyAlignment="1" applyProtection="1">
      <alignment wrapText="1"/>
      <protection hidden="1"/>
    </xf>
    <xf numFmtId="10" fontId="16" fillId="2" borderId="1" xfId="0" applyNumberFormat="1" applyFont="1" applyFill="1" applyBorder="1" applyAlignment="1" applyProtection="1">
      <alignment horizontal="center" wrapText="1"/>
      <protection hidden="1"/>
    </xf>
    <xf numFmtId="0" fontId="14" fillId="0" borderId="0" xfId="0" applyFont="1" applyAlignment="1" applyProtection="1">
      <alignment wrapText="1"/>
      <protection hidden="1"/>
    </xf>
    <xf numFmtId="10" fontId="17" fillId="0" borderId="1" xfId="0" applyNumberFormat="1"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pplyProtection="1">
      <alignment horizontal="center" vertical="center" wrapText="1"/>
      <protection hidden="1"/>
    </xf>
    <xf numFmtId="0" fontId="8" fillId="2" borderId="1" xfId="0" applyFont="1" applyFill="1" applyBorder="1" applyAlignment="1" applyProtection="1">
      <alignment vertical="top" wrapText="1"/>
      <protection hidden="1"/>
    </xf>
    <xf numFmtId="0" fontId="9" fillId="2" borderId="1" xfId="0" applyFont="1" applyFill="1" applyBorder="1" applyAlignment="1" applyProtection="1">
      <alignment vertical="top"/>
      <protection hidden="1"/>
    </xf>
    <xf numFmtId="10" fontId="9" fillId="2" borderId="1" xfId="0" applyNumberFormat="1" applyFont="1" applyFill="1" applyBorder="1" applyAlignment="1" applyProtection="1">
      <alignment vertical="top" wrapText="1"/>
      <protection hidden="1"/>
    </xf>
    <xf numFmtId="9" fontId="9" fillId="2" borderId="1" xfId="2" applyFont="1" applyFill="1" applyBorder="1" applyAlignment="1" applyProtection="1">
      <alignment vertical="top" wrapText="1"/>
      <protection hidden="1"/>
    </xf>
    <xf numFmtId="0" fontId="5" fillId="2" borderId="1" xfId="0" applyFont="1" applyFill="1" applyBorder="1" applyAlignment="1" applyProtection="1">
      <alignment horizontal="left" vertical="top" wrapText="1"/>
      <protection hidden="1"/>
    </xf>
    <xf numFmtId="0" fontId="5" fillId="2" borderId="1" xfId="0" applyFont="1" applyFill="1" applyBorder="1" applyAlignment="1" applyProtection="1">
      <alignment vertical="top" wrapText="1"/>
      <protection hidden="1"/>
    </xf>
    <xf numFmtId="0" fontId="8" fillId="0" borderId="0" xfId="0" applyFont="1" applyAlignment="1" applyProtection="1">
      <alignment vertical="top" wrapText="1"/>
      <protection hidden="1"/>
    </xf>
    <xf numFmtId="0" fontId="5" fillId="0" borderId="0" xfId="0" applyFont="1" applyAlignment="1" applyProtection="1">
      <alignment vertical="top" wrapText="1"/>
      <protection hidden="1"/>
    </xf>
    <xf numFmtId="9" fontId="5" fillId="0" borderId="1" xfId="0" applyNumberFormat="1" applyFont="1" applyFill="1" applyBorder="1" applyAlignment="1" applyProtection="1">
      <alignment horizontal="center" vertical="top" wrapText="1"/>
      <protection hidden="1"/>
    </xf>
    <xf numFmtId="10" fontId="5" fillId="0" borderId="1" xfId="2" applyNumberFormat="1" applyFont="1" applyFill="1" applyBorder="1" applyAlignment="1">
      <alignment horizontal="center" vertical="top" wrapText="1"/>
    </xf>
    <xf numFmtId="0" fontId="5" fillId="0" borderId="1" xfId="0" applyFont="1" applyFill="1" applyBorder="1" applyAlignment="1" applyProtection="1">
      <alignment horizontal="justify" vertical="top" wrapText="1"/>
      <protection hidden="1"/>
    </xf>
    <xf numFmtId="10" fontId="5" fillId="0" borderId="1" xfId="0"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 xfId="0" applyFont="1" applyBorder="1" applyAlignment="1" applyProtection="1">
      <alignment horizontal="justify"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left"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76200</xdr:colOff>
      <xdr:row>0</xdr:row>
      <xdr:rowOff>742950</xdr:rowOff>
    </xdr:to>
    <xdr:pic>
      <xdr:nvPicPr>
        <xdr:cNvPr id="1027" name="Imagen 1">
          <a:extLst>
            <a:ext uri="{FF2B5EF4-FFF2-40B4-BE49-F238E27FC236}">
              <a16:creationId xmlns:a16="http://schemas.microsoft.com/office/drawing/2014/main" id="{1BE235EE-EB9A-43F0-B087-978471FCC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aquen.gov.co/tabla_archivos/107-registros-publicaciones" TargetMode="External"/><Relationship Id="rId1" Type="http://schemas.openxmlformats.org/officeDocument/2006/relationships/hyperlink" Target="http://www.usaquen.gov.co/tabla_archivos/107-registros-publicacion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showGridLines="0" tabSelected="1" zoomScale="115" zoomScaleNormal="115" workbookViewId="0">
      <selection sqref="A1:K1"/>
    </sheetView>
  </sheetViews>
  <sheetFormatPr baseColWidth="10" defaultColWidth="10.85546875" defaultRowHeight="15" zeroHeight="1" x14ac:dyDescent="0.25"/>
  <cols>
    <col min="1" max="1" width="7.42578125" style="1" customWidth="1"/>
    <col min="2" max="2" width="25.5703125" style="1" customWidth="1"/>
    <col min="3" max="3" width="13.85546875" style="1" customWidth="1"/>
    <col min="4" max="4" width="44.28515625" style="1" bestFit="1" customWidth="1"/>
    <col min="5" max="5" width="15.5703125" style="1" customWidth="1"/>
    <col min="6" max="6" width="18.5703125" style="1" customWidth="1"/>
    <col min="7" max="7" width="18.140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42578125" style="30" customWidth="1"/>
    <col min="23" max="23" width="16.5703125" style="30" customWidth="1"/>
    <col min="24" max="24" width="20.140625" style="30" customWidth="1"/>
    <col min="25" max="25" width="46" style="25" customWidth="1"/>
    <col min="26" max="26" width="25.5703125" style="41" customWidth="1"/>
    <col min="27" max="27" width="19.85546875" style="30" customWidth="1"/>
    <col min="28" max="29" width="16.5703125" style="30" customWidth="1"/>
    <col min="30" max="30" width="53.5703125" style="61" customWidth="1"/>
    <col min="31" max="31" width="24" style="61" customWidth="1"/>
    <col min="32" max="32" width="18.42578125" style="30" customWidth="1"/>
    <col min="33" max="34" width="16.5703125" style="30" customWidth="1"/>
    <col min="35" max="35" width="49.28515625" style="1" customWidth="1"/>
    <col min="36" max="36" width="21.140625" style="1" customWidth="1"/>
    <col min="37" max="39" width="16.5703125" style="95" customWidth="1"/>
    <col min="40" max="40" width="37.85546875" style="1" customWidth="1"/>
    <col min="41" max="41" width="23.140625" style="1" customWidth="1"/>
    <col min="42" max="43" width="16.5703125" style="30" customWidth="1"/>
    <col min="44" max="44" width="21.5703125" style="30" customWidth="1"/>
    <col min="45" max="45" width="52.7109375" style="25" customWidth="1"/>
    <col min="46" max="16384" width="10.85546875" style="1"/>
  </cols>
  <sheetData>
    <row r="1" spans="1:45" ht="61.5" customHeight="1" x14ac:dyDescent="0.25">
      <c r="A1" s="134" t="s">
        <v>0</v>
      </c>
      <c r="B1" s="135"/>
      <c r="C1" s="135"/>
      <c r="D1" s="135"/>
      <c r="E1" s="135"/>
      <c r="F1" s="135"/>
      <c r="G1" s="135"/>
      <c r="H1" s="135"/>
      <c r="I1" s="135"/>
      <c r="J1" s="135"/>
      <c r="K1" s="135"/>
      <c r="L1" s="136" t="s">
        <v>1</v>
      </c>
      <c r="M1" s="136"/>
      <c r="N1" s="136"/>
      <c r="O1" s="136"/>
      <c r="P1" s="136"/>
    </row>
    <row r="2" spans="1:45" s="2" customFormat="1" ht="23.45" customHeight="1" x14ac:dyDescent="0.25">
      <c r="A2" s="137" t="s">
        <v>2</v>
      </c>
      <c r="B2" s="138"/>
      <c r="C2" s="138"/>
      <c r="D2" s="138"/>
      <c r="E2" s="138"/>
      <c r="F2" s="138"/>
      <c r="G2" s="138"/>
      <c r="H2" s="138"/>
      <c r="I2" s="138"/>
      <c r="J2" s="138"/>
      <c r="K2" s="138"/>
      <c r="L2" s="138"/>
      <c r="M2" s="138"/>
      <c r="N2" s="138"/>
      <c r="O2" s="138"/>
      <c r="P2" s="138"/>
      <c r="V2" s="30"/>
      <c r="W2" s="30"/>
      <c r="X2" s="30"/>
      <c r="Y2" s="26"/>
      <c r="Z2" s="42"/>
      <c r="AA2" s="30"/>
      <c r="AB2" s="30"/>
      <c r="AC2" s="30"/>
      <c r="AD2" s="61"/>
      <c r="AE2" s="61"/>
      <c r="AF2" s="30"/>
      <c r="AG2" s="30"/>
      <c r="AH2" s="30"/>
      <c r="AK2" s="96"/>
      <c r="AL2" s="96"/>
      <c r="AM2" s="96"/>
      <c r="AP2" s="30"/>
      <c r="AQ2" s="30"/>
      <c r="AR2" s="30"/>
      <c r="AS2" s="26"/>
    </row>
    <row r="3" spans="1:45" x14ac:dyDescent="0.25"/>
    <row r="4" spans="1:45" ht="29.1" customHeight="1" x14ac:dyDescent="0.25">
      <c r="A4" s="133" t="s">
        <v>3</v>
      </c>
      <c r="B4" s="133"/>
      <c r="C4" s="139" t="s">
        <v>4</v>
      </c>
      <c r="D4" s="139"/>
      <c r="F4" s="133" t="s">
        <v>5</v>
      </c>
      <c r="G4" s="133"/>
      <c r="H4" s="133"/>
      <c r="I4" s="133"/>
      <c r="J4" s="133"/>
      <c r="K4" s="133"/>
    </row>
    <row r="5" spans="1:45" x14ac:dyDescent="0.25">
      <c r="A5" s="133"/>
      <c r="B5" s="133"/>
      <c r="C5" s="139"/>
      <c r="D5" s="139"/>
      <c r="F5" s="3" t="s">
        <v>6</v>
      </c>
      <c r="G5" s="3" t="s">
        <v>7</v>
      </c>
      <c r="H5" s="145" t="s">
        <v>8</v>
      </c>
      <c r="I5" s="145"/>
      <c r="J5" s="145"/>
      <c r="K5" s="145"/>
    </row>
    <row r="6" spans="1:45" ht="30" x14ac:dyDescent="0.25">
      <c r="A6" s="133"/>
      <c r="B6" s="133"/>
      <c r="C6" s="139"/>
      <c r="D6" s="139"/>
      <c r="F6" s="45">
        <v>1</v>
      </c>
      <c r="G6" s="46" t="s">
        <v>9</v>
      </c>
      <c r="H6" s="146" t="s">
        <v>10</v>
      </c>
      <c r="I6" s="146"/>
      <c r="J6" s="146"/>
      <c r="K6" s="146"/>
    </row>
    <row r="7" spans="1:45" ht="186.75" customHeight="1" x14ac:dyDescent="0.25">
      <c r="A7" s="133"/>
      <c r="B7" s="133"/>
      <c r="C7" s="139"/>
      <c r="D7" s="139"/>
      <c r="F7" s="45">
        <v>2</v>
      </c>
      <c r="G7" s="45" t="s">
        <v>11</v>
      </c>
      <c r="H7" s="140" t="s">
        <v>12</v>
      </c>
      <c r="I7" s="140"/>
      <c r="J7" s="140"/>
      <c r="K7" s="140"/>
    </row>
    <row r="8" spans="1:45" ht="70.5" customHeight="1" x14ac:dyDescent="0.25">
      <c r="A8" s="133"/>
      <c r="B8" s="133"/>
      <c r="C8" s="139"/>
      <c r="D8" s="139"/>
      <c r="F8" s="45">
        <v>3</v>
      </c>
      <c r="G8" s="45" t="s">
        <v>13</v>
      </c>
      <c r="H8" s="140" t="s">
        <v>14</v>
      </c>
      <c r="I8" s="140"/>
      <c r="J8" s="140"/>
      <c r="K8" s="140"/>
    </row>
    <row r="9" spans="1:45" s="84" customFormat="1" ht="70.5" customHeight="1" x14ac:dyDescent="0.25">
      <c r="A9" s="82"/>
      <c r="B9" s="82"/>
      <c r="C9" s="83"/>
      <c r="D9" s="83"/>
      <c r="F9" s="45">
        <v>4</v>
      </c>
      <c r="G9" s="45" t="s">
        <v>15</v>
      </c>
      <c r="H9" s="140" t="s">
        <v>16</v>
      </c>
      <c r="I9" s="140"/>
      <c r="J9" s="140"/>
      <c r="K9" s="140"/>
      <c r="V9" s="85"/>
      <c r="W9" s="85"/>
      <c r="X9" s="85"/>
      <c r="Y9" s="86"/>
      <c r="Z9" s="87"/>
      <c r="AA9" s="85"/>
      <c r="AB9" s="85"/>
      <c r="AC9" s="85"/>
      <c r="AD9" s="88"/>
      <c r="AE9" s="88"/>
      <c r="AF9" s="85"/>
      <c r="AG9" s="85"/>
      <c r="AH9" s="85"/>
      <c r="AK9" s="97"/>
      <c r="AL9" s="97"/>
      <c r="AM9" s="97"/>
      <c r="AP9" s="85"/>
      <c r="AQ9" s="85"/>
      <c r="AR9" s="85"/>
      <c r="AS9" s="86"/>
    </row>
    <row r="10" spans="1:45" s="84" customFormat="1" ht="89.25" customHeight="1" x14ac:dyDescent="0.25">
      <c r="A10" s="82"/>
      <c r="B10" s="82"/>
      <c r="C10" s="83"/>
      <c r="D10" s="83"/>
      <c r="F10" s="45">
        <v>5</v>
      </c>
      <c r="G10" s="45" t="s">
        <v>17</v>
      </c>
      <c r="H10" s="140" t="s">
        <v>18</v>
      </c>
      <c r="I10" s="140"/>
      <c r="J10" s="140"/>
      <c r="K10" s="140"/>
      <c r="V10" s="85"/>
      <c r="W10" s="85"/>
      <c r="X10" s="85"/>
      <c r="Y10" s="86"/>
      <c r="Z10" s="87"/>
      <c r="AA10" s="85"/>
      <c r="AB10" s="85"/>
      <c r="AC10" s="85"/>
      <c r="AD10" s="88"/>
      <c r="AE10" s="88"/>
      <c r="AF10" s="85"/>
      <c r="AG10" s="85"/>
      <c r="AH10" s="85"/>
      <c r="AK10" s="97"/>
      <c r="AL10" s="97"/>
      <c r="AM10" s="97"/>
      <c r="AP10" s="85"/>
      <c r="AQ10" s="85"/>
      <c r="AR10" s="85"/>
      <c r="AS10" s="86"/>
    </row>
    <row r="11" spans="1:45" s="84" customFormat="1" ht="73.5" customHeight="1" x14ac:dyDescent="0.25">
      <c r="A11" s="82"/>
      <c r="B11" s="82"/>
      <c r="C11" s="83"/>
      <c r="D11" s="83"/>
      <c r="F11" s="45">
        <v>6</v>
      </c>
      <c r="G11" s="45" t="s">
        <v>19</v>
      </c>
      <c r="H11" s="140" t="s">
        <v>20</v>
      </c>
      <c r="I11" s="140"/>
      <c r="J11" s="140"/>
      <c r="K11" s="140"/>
      <c r="V11" s="85"/>
      <c r="W11" s="85"/>
      <c r="X11" s="85"/>
      <c r="Y11" s="86"/>
      <c r="Z11" s="87"/>
      <c r="AA11" s="85"/>
      <c r="AB11" s="85"/>
      <c r="AC11" s="85"/>
      <c r="AD11" s="88"/>
      <c r="AE11" s="88"/>
      <c r="AF11" s="85"/>
      <c r="AG11" s="85"/>
      <c r="AH11" s="85"/>
      <c r="AK11" s="97"/>
      <c r="AL11" s="97"/>
      <c r="AM11" s="97"/>
      <c r="AP11" s="85"/>
      <c r="AQ11" s="85"/>
      <c r="AR11" s="85"/>
      <c r="AS11" s="86"/>
    </row>
    <row r="12" spans="1:45" s="84" customFormat="1" ht="73.5" customHeight="1" x14ac:dyDescent="0.25">
      <c r="A12" s="82"/>
      <c r="B12" s="82"/>
      <c r="C12" s="83"/>
      <c r="D12" s="83"/>
      <c r="F12" s="118">
        <v>7</v>
      </c>
      <c r="G12" s="118" t="s">
        <v>328</v>
      </c>
      <c r="H12" s="140" t="s">
        <v>329</v>
      </c>
      <c r="I12" s="140"/>
      <c r="J12" s="140"/>
      <c r="K12" s="140"/>
      <c r="V12" s="85"/>
      <c r="W12" s="85"/>
      <c r="X12" s="85"/>
      <c r="Y12" s="86"/>
      <c r="Z12" s="87"/>
      <c r="AA12" s="85"/>
      <c r="AB12" s="85"/>
      <c r="AC12" s="85"/>
      <c r="AD12" s="88"/>
      <c r="AE12" s="88"/>
      <c r="AF12" s="85"/>
      <c r="AG12" s="85"/>
      <c r="AH12" s="85"/>
      <c r="AK12" s="97"/>
      <c r="AL12" s="97"/>
      <c r="AM12" s="97"/>
      <c r="AP12" s="85"/>
      <c r="AQ12" s="85"/>
      <c r="AR12" s="85"/>
      <c r="AS12" s="86"/>
    </row>
    <row r="13" spans="1:45" s="84" customFormat="1" ht="73.5" customHeight="1" x14ac:dyDescent="0.25">
      <c r="A13" s="82"/>
      <c r="B13" s="82"/>
      <c r="C13" s="83"/>
      <c r="D13" s="83"/>
      <c r="F13" s="131">
        <v>8</v>
      </c>
      <c r="G13" s="131" t="s">
        <v>332</v>
      </c>
      <c r="H13" s="140" t="s">
        <v>333</v>
      </c>
      <c r="I13" s="140"/>
      <c r="J13" s="140"/>
      <c r="K13" s="140"/>
      <c r="V13" s="85"/>
      <c r="W13" s="85"/>
      <c r="X13" s="85"/>
      <c r="Y13" s="86"/>
      <c r="Z13" s="87"/>
      <c r="AA13" s="85"/>
      <c r="AB13" s="85"/>
      <c r="AC13" s="85"/>
      <c r="AD13" s="88"/>
      <c r="AE13" s="88"/>
      <c r="AF13" s="85"/>
      <c r="AG13" s="85"/>
      <c r="AH13" s="85"/>
      <c r="AK13" s="97"/>
      <c r="AL13" s="97"/>
      <c r="AM13" s="97"/>
      <c r="AP13" s="85"/>
      <c r="AQ13" s="85"/>
      <c r="AR13" s="85"/>
      <c r="AS13" s="86"/>
    </row>
    <row r="14" spans="1:45" s="84" customFormat="1" ht="126" customHeight="1" x14ac:dyDescent="0.25">
      <c r="A14" s="82"/>
      <c r="B14" s="82"/>
      <c r="C14" s="83"/>
      <c r="D14" s="83"/>
      <c r="F14" s="132">
        <v>9</v>
      </c>
      <c r="G14" s="132" t="s">
        <v>336</v>
      </c>
      <c r="H14" s="140" t="s">
        <v>335</v>
      </c>
      <c r="I14" s="140"/>
      <c r="J14" s="140"/>
      <c r="K14" s="140"/>
      <c r="V14" s="85"/>
      <c r="W14" s="85"/>
      <c r="X14" s="85"/>
      <c r="Y14" s="86"/>
      <c r="Z14" s="87"/>
      <c r="AA14" s="85"/>
      <c r="AB14" s="85"/>
      <c r="AC14" s="85"/>
      <c r="AD14" s="88"/>
      <c r="AE14" s="88"/>
      <c r="AF14" s="85"/>
      <c r="AG14" s="85"/>
      <c r="AH14" s="85"/>
      <c r="AK14" s="97"/>
      <c r="AL14" s="97"/>
      <c r="AM14" s="97"/>
      <c r="AP14" s="85"/>
      <c r="AQ14" s="85"/>
      <c r="AR14" s="85"/>
      <c r="AS14" s="86"/>
    </row>
    <row r="15" spans="1:45" x14ac:dyDescent="0.25"/>
    <row r="16" spans="1:45" ht="14.45" customHeight="1" x14ac:dyDescent="0.25">
      <c r="A16" s="133" t="s">
        <v>21</v>
      </c>
      <c r="B16" s="133"/>
      <c r="C16" s="133" t="s">
        <v>22</v>
      </c>
      <c r="D16" s="133" t="s">
        <v>23</v>
      </c>
      <c r="E16" s="133"/>
      <c r="F16" s="133"/>
      <c r="G16" s="133"/>
      <c r="H16" s="133"/>
      <c r="I16" s="133"/>
      <c r="J16" s="133"/>
      <c r="K16" s="133"/>
      <c r="L16" s="133"/>
      <c r="M16" s="133"/>
      <c r="N16" s="133"/>
      <c r="O16" s="133"/>
      <c r="P16" s="133"/>
      <c r="Q16" s="147" t="s">
        <v>24</v>
      </c>
      <c r="R16" s="147"/>
      <c r="S16" s="147"/>
      <c r="T16" s="147"/>
      <c r="U16" s="147"/>
      <c r="V16" s="144" t="s">
        <v>25</v>
      </c>
      <c r="W16" s="144"/>
      <c r="X16" s="144"/>
      <c r="Y16" s="144"/>
      <c r="Z16" s="144"/>
      <c r="AA16" s="148" t="s">
        <v>25</v>
      </c>
      <c r="AB16" s="148"/>
      <c r="AC16" s="148"/>
      <c r="AD16" s="148"/>
      <c r="AE16" s="148"/>
      <c r="AF16" s="149" t="s">
        <v>25</v>
      </c>
      <c r="AG16" s="149"/>
      <c r="AH16" s="149"/>
      <c r="AI16" s="149"/>
      <c r="AJ16" s="149"/>
      <c r="AK16" s="150" t="s">
        <v>25</v>
      </c>
      <c r="AL16" s="150"/>
      <c r="AM16" s="150"/>
      <c r="AN16" s="150"/>
      <c r="AO16" s="150"/>
      <c r="AP16" s="141" t="s">
        <v>26</v>
      </c>
      <c r="AQ16" s="142"/>
      <c r="AR16" s="142"/>
      <c r="AS16" s="143"/>
    </row>
    <row r="17" spans="1:45" ht="14.45" customHeight="1" x14ac:dyDescent="0.25">
      <c r="A17" s="133"/>
      <c r="B17" s="133"/>
      <c r="C17" s="133"/>
      <c r="D17" s="133"/>
      <c r="E17" s="133"/>
      <c r="F17" s="133"/>
      <c r="G17" s="133"/>
      <c r="H17" s="133"/>
      <c r="I17" s="133"/>
      <c r="J17" s="133"/>
      <c r="K17" s="133"/>
      <c r="L17" s="133"/>
      <c r="M17" s="133"/>
      <c r="N17" s="133"/>
      <c r="O17" s="133"/>
      <c r="P17" s="133"/>
      <c r="Q17" s="147"/>
      <c r="R17" s="147"/>
      <c r="S17" s="147"/>
      <c r="T17" s="147"/>
      <c r="U17" s="147"/>
      <c r="V17" s="144" t="s">
        <v>27</v>
      </c>
      <c r="W17" s="144"/>
      <c r="X17" s="144"/>
      <c r="Y17" s="144"/>
      <c r="Z17" s="144"/>
      <c r="AA17" s="148" t="s">
        <v>28</v>
      </c>
      <c r="AB17" s="148"/>
      <c r="AC17" s="148"/>
      <c r="AD17" s="148"/>
      <c r="AE17" s="148"/>
      <c r="AF17" s="149" t="s">
        <v>29</v>
      </c>
      <c r="AG17" s="149"/>
      <c r="AH17" s="149"/>
      <c r="AI17" s="149"/>
      <c r="AJ17" s="149"/>
      <c r="AK17" s="150" t="s">
        <v>30</v>
      </c>
      <c r="AL17" s="150"/>
      <c r="AM17" s="150"/>
      <c r="AN17" s="150"/>
      <c r="AO17" s="150"/>
      <c r="AP17" s="141" t="s">
        <v>31</v>
      </c>
      <c r="AQ17" s="142"/>
      <c r="AR17" s="142"/>
      <c r="AS17" s="143"/>
    </row>
    <row r="18" spans="1:45" ht="60" x14ac:dyDescent="0.25">
      <c r="A18" s="44" t="s">
        <v>32</v>
      </c>
      <c r="B18" s="44" t="s">
        <v>33</v>
      </c>
      <c r="C18" s="133"/>
      <c r="D18" s="44" t="s">
        <v>34</v>
      </c>
      <c r="E18" s="44" t="s">
        <v>35</v>
      </c>
      <c r="F18" s="44" t="s">
        <v>36</v>
      </c>
      <c r="G18" s="44" t="s">
        <v>37</v>
      </c>
      <c r="H18" s="44" t="s">
        <v>38</v>
      </c>
      <c r="I18" s="44" t="s">
        <v>39</v>
      </c>
      <c r="J18" s="44" t="s">
        <v>40</v>
      </c>
      <c r="K18" s="44" t="s">
        <v>41</v>
      </c>
      <c r="L18" s="44" t="s">
        <v>42</v>
      </c>
      <c r="M18" s="44" t="s">
        <v>43</v>
      </c>
      <c r="N18" s="44" t="s">
        <v>44</v>
      </c>
      <c r="O18" s="44" t="s">
        <v>45</v>
      </c>
      <c r="P18" s="44" t="s">
        <v>46</v>
      </c>
      <c r="Q18" s="47" t="s">
        <v>47</v>
      </c>
      <c r="R18" s="47" t="s">
        <v>48</v>
      </c>
      <c r="S18" s="47" t="s">
        <v>49</v>
      </c>
      <c r="T18" s="47" t="s">
        <v>50</v>
      </c>
      <c r="U18" s="47" t="s">
        <v>51</v>
      </c>
      <c r="V18" s="48" t="s">
        <v>52</v>
      </c>
      <c r="W18" s="48" t="s">
        <v>53</v>
      </c>
      <c r="X18" s="48" t="s">
        <v>54</v>
      </c>
      <c r="Y18" s="48" t="s">
        <v>55</v>
      </c>
      <c r="Z18" s="48" t="s">
        <v>56</v>
      </c>
      <c r="AA18" s="62" t="s">
        <v>52</v>
      </c>
      <c r="AB18" s="62" t="s">
        <v>53</v>
      </c>
      <c r="AC18" s="62" t="s">
        <v>54</v>
      </c>
      <c r="AD18" s="62" t="s">
        <v>55</v>
      </c>
      <c r="AE18" s="62" t="s">
        <v>56</v>
      </c>
      <c r="AF18" s="92" t="s">
        <v>52</v>
      </c>
      <c r="AG18" s="92" t="s">
        <v>53</v>
      </c>
      <c r="AH18" s="92" t="s">
        <v>54</v>
      </c>
      <c r="AI18" s="49" t="s">
        <v>55</v>
      </c>
      <c r="AJ18" s="49" t="s">
        <v>56</v>
      </c>
      <c r="AK18" s="94" t="s">
        <v>52</v>
      </c>
      <c r="AL18" s="94" t="s">
        <v>53</v>
      </c>
      <c r="AM18" s="94" t="s">
        <v>54</v>
      </c>
      <c r="AN18" s="50" t="s">
        <v>55</v>
      </c>
      <c r="AO18" s="50" t="s">
        <v>56</v>
      </c>
      <c r="AP18" s="21" t="s">
        <v>52</v>
      </c>
      <c r="AQ18" s="21" t="s">
        <v>53</v>
      </c>
      <c r="AR18" s="21" t="s">
        <v>54</v>
      </c>
      <c r="AS18" s="21" t="s">
        <v>57</v>
      </c>
    </row>
    <row r="19" spans="1:45" s="22" customFormat="1" ht="204" customHeight="1" x14ac:dyDescent="0.25">
      <c r="A19" s="100">
        <v>4</v>
      </c>
      <c r="B19" s="100" t="s">
        <v>58</v>
      </c>
      <c r="C19" s="100" t="s">
        <v>59</v>
      </c>
      <c r="D19" s="100" t="s">
        <v>60</v>
      </c>
      <c r="E19" s="4">
        <f t="shared" ref="E19:E35" si="0">+(5.55555555555556%*80%)/100%</f>
        <v>4.4444444444444481E-2</v>
      </c>
      <c r="F19" s="100" t="s">
        <v>61</v>
      </c>
      <c r="G19" s="100" t="s">
        <v>62</v>
      </c>
      <c r="H19" s="100" t="s">
        <v>63</v>
      </c>
      <c r="I19" s="5">
        <v>6.6000000000000003E-2</v>
      </c>
      <c r="J19" s="100" t="s">
        <v>64</v>
      </c>
      <c r="K19" s="100" t="s">
        <v>65</v>
      </c>
      <c r="L19" s="6">
        <v>0</v>
      </c>
      <c r="M19" s="6">
        <v>0.02</v>
      </c>
      <c r="N19" s="6">
        <v>0.06</v>
      </c>
      <c r="O19" s="6">
        <v>0.1</v>
      </c>
      <c r="P19" s="6">
        <v>0.1</v>
      </c>
      <c r="Q19" s="100" t="s">
        <v>66</v>
      </c>
      <c r="R19" s="100" t="s">
        <v>67</v>
      </c>
      <c r="S19" s="100" t="s">
        <v>68</v>
      </c>
      <c r="T19" s="100" t="s">
        <v>69</v>
      </c>
      <c r="U19" s="100" t="s">
        <v>70</v>
      </c>
      <c r="V19" s="31" t="s">
        <v>71</v>
      </c>
      <c r="W19" s="31" t="s">
        <v>71</v>
      </c>
      <c r="X19" s="31" t="s">
        <v>71</v>
      </c>
      <c r="Y19" s="27" t="s">
        <v>72</v>
      </c>
      <c r="Z19" s="6" t="s">
        <v>71</v>
      </c>
      <c r="AA19" s="31">
        <f>M19</f>
        <v>0.02</v>
      </c>
      <c r="AB19" s="63">
        <v>0.02</v>
      </c>
      <c r="AC19" s="43">
        <f>IF(AB19/AA19&gt;100%,100%,AB19/AA19)</f>
        <v>1</v>
      </c>
      <c r="AD19" s="29" t="s">
        <v>73</v>
      </c>
      <c r="AE19" s="29" t="s">
        <v>74</v>
      </c>
      <c r="AF19" s="31">
        <f>N19</f>
        <v>0.06</v>
      </c>
      <c r="AG19" s="113">
        <v>0.11</v>
      </c>
      <c r="AH19" s="43">
        <f>IF(AG19/AF19&gt;100%,100%,AG19/AF19)</f>
        <v>1</v>
      </c>
      <c r="AI19" s="100" t="s">
        <v>75</v>
      </c>
      <c r="AJ19" s="29" t="s">
        <v>74</v>
      </c>
      <c r="AK19" s="31">
        <f>O19</f>
        <v>0.1</v>
      </c>
      <c r="AL19" s="43">
        <v>0.4108</v>
      </c>
      <c r="AM19" s="43">
        <f>IF(AL19/AK19&gt;100%,100%,AL19/AK19)</f>
        <v>1</v>
      </c>
      <c r="AN19" s="29" t="s">
        <v>334</v>
      </c>
      <c r="AO19" s="29" t="s">
        <v>109</v>
      </c>
      <c r="AP19" s="31">
        <f>P19</f>
        <v>0.1</v>
      </c>
      <c r="AQ19" s="43">
        <v>0.4108</v>
      </c>
      <c r="AR19" s="40">
        <f>IF(AQ19/AP19&gt;100%,100%,AQ19/AP19)</f>
        <v>1</v>
      </c>
      <c r="AS19" s="29" t="s">
        <v>334</v>
      </c>
    </row>
    <row r="20" spans="1:45" s="22" customFormat="1" ht="105" x14ac:dyDescent="0.25">
      <c r="A20" s="100">
        <v>4</v>
      </c>
      <c r="B20" s="100" t="s">
        <v>58</v>
      </c>
      <c r="C20" s="100" t="s">
        <v>59</v>
      </c>
      <c r="D20" s="100" t="s">
        <v>76</v>
      </c>
      <c r="E20" s="4">
        <f t="shared" si="0"/>
        <v>4.4444444444444481E-2</v>
      </c>
      <c r="F20" s="100" t="s">
        <v>61</v>
      </c>
      <c r="G20" s="100" t="s">
        <v>77</v>
      </c>
      <c r="H20" s="100" t="s">
        <v>78</v>
      </c>
      <c r="I20" s="100" t="s">
        <v>79</v>
      </c>
      <c r="J20" s="100" t="s">
        <v>80</v>
      </c>
      <c r="K20" s="100" t="s">
        <v>65</v>
      </c>
      <c r="L20" s="6">
        <v>0</v>
      </c>
      <c r="M20" s="6">
        <v>0</v>
      </c>
      <c r="N20" s="6">
        <v>0</v>
      </c>
      <c r="O20" s="6">
        <v>0.15</v>
      </c>
      <c r="P20" s="6">
        <v>0.15</v>
      </c>
      <c r="Q20" s="100" t="s">
        <v>66</v>
      </c>
      <c r="R20" s="100" t="s">
        <v>81</v>
      </c>
      <c r="S20" s="100" t="s">
        <v>82</v>
      </c>
      <c r="T20" s="100" t="s">
        <v>69</v>
      </c>
      <c r="U20" s="100" t="s">
        <v>83</v>
      </c>
      <c r="V20" s="31" t="s">
        <v>71</v>
      </c>
      <c r="W20" s="31" t="s">
        <v>71</v>
      </c>
      <c r="X20" s="31" t="s">
        <v>71</v>
      </c>
      <c r="Y20" s="27" t="s">
        <v>72</v>
      </c>
      <c r="Z20" s="6" t="s">
        <v>71</v>
      </c>
      <c r="AA20" s="31" t="s">
        <v>71</v>
      </c>
      <c r="AB20" s="31" t="s">
        <v>71</v>
      </c>
      <c r="AC20" s="31" t="s">
        <v>71</v>
      </c>
      <c r="AD20" s="64" t="s">
        <v>84</v>
      </c>
      <c r="AE20" s="64" t="s">
        <v>71</v>
      </c>
      <c r="AF20" s="31" t="s">
        <v>71</v>
      </c>
      <c r="AG20" s="31" t="s">
        <v>71</v>
      </c>
      <c r="AH20" s="31" t="s">
        <v>71</v>
      </c>
      <c r="AI20" s="31" t="s">
        <v>85</v>
      </c>
      <c r="AJ20" s="31" t="s">
        <v>71</v>
      </c>
      <c r="AK20" s="31">
        <f t="shared" ref="AK20:AK41" si="1">O20</f>
        <v>0.15</v>
      </c>
      <c r="AL20" s="63">
        <v>2.8367</v>
      </c>
      <c r="AM20" s="43">
        <f>IF(AL20/AK20&gt;100%,100%,AL20/AK20)</f>
        <v>1</v>
      </c>
      <c r="AN20" s="29" t="s">
        <v>283</v>
      </c>
      <c r="AO20" s="29" t="s">
        <v>282</v>
      </c>
      <c r="AP20" s="31">
        <f>P20</f>
        <v>0.15</v>
      </c>
      <c r="AQ20" s="31">
        <f>AL20</f>
        <v>2.8367</v>
      </c>
      <c r="AR20" s="40">
        <f t="shared" ref="AR20:AR36" si="2">IF(AQ20/AP20&gt;100%,100%,AQ20/AP20)</f>
        <v>1</v>
      </c>
      <c r="AS20" s="29" t="s">
        <v>283</v>
      </c>
    </row>
    <row r="21" spans="1:45" s="60" customFormat="1" ht="225" x14ac:dyDescent="0.25">
      <c r="A21" s="8">
        <v>4</v>
      </c>
      <c r="B21" s="8" t="s">
        <v>58</v>
      </c>
      <c r="C21" s="8" t="s">
        <v>59</v>
      </c>
      <c r="D21" s="8" t="s">
        <v>86</v>
      </c>
      <c r="E21" s="52">
        <f t="shared" si="0"/>
        <v>4.4444444444444481E-2</v>
      </c>
      <c r="F21" s="8" t="s">
        <v>87</v>
      </c>
      <c r="G21" s="8" t="s">
        <v>88</v>
      </c>
      <c r="H21" s="8" t="s">
        <v>89</v>
      </c>
      <c r="I21" s="8" t="s">
        <v>79</v>
      </c>
      <c r="J21" s="8" t="s">
        <v>64</v>
      </c>
      <c r="K21" s="8" t="s">
        <v>65</v>
      </c>
      <c r="L21" s="53">
        <v>0.05</v>
      </c>
      <c r="M21" s="53">
        <v>0.4</v>
      </c>
      <c r="N21" s="53">
        <v>0.8</v>
      </c>
      <c r="O21" s="53">
        <v>1</v>
      </c>
      <c r="P21" s="53">
        <v>1</v>
      </c>
      <c r="Q21" s="8" t="s">
        <v>66</v>
      </c>
      <c r="R21" s="8" t="s">
        <v>90</v>
      </c>
      <c r="S21" s="8" t="s">
        <v>91</v>
      </c>
      <c r="T21" s="8" t="s">
        <v>69</v>
      </c>
      <c r="U21" s="8" t="s">
        <v>92</v>
      </c>
      <c r="V21" s="54">
        <f t="shared" ref="V21:V36" si="3">L21</f>
        <v>0.05</v>
      </c>
      <c r="W21" s="55">
        <v>0</v>
      </c>
      <c r="X21" s="55">
        <v>0</v>
      </c>
      <c r="Y21" s="56" t="s">
        <v>93</v>
      </c>
      <c r="Z21" s="57" t="s">
        <v>94</v>
      </c>
      <c r="AA21" s="54">
        <f t="shared" ref="AA21:AA42" si="4">M21</f>
        <v>0.4</v>
      </c>
      <c r="AB21" s="58">
        <v>0.1053</v>
      </c>
      <c r="AC21" s="58">
        <f>IF(AB21/AA21&gt;100%,100%,AB21/AA21)</f>
        <v>0.26324999999999998</v>
      </c>
      <c r="AD21" s="65" t="s">
        <v>95</v>
      </c>
      <c r="AE21" s="65" t="s">
        <v>96</v>
      </c>
      <c r="AF21" s="54">
        <f t="shared" ref="AF21:AF42" si="5">N21</f>
        <v>0.8</v>
      </c>
      <c r="AG21" s="113">
        <v>0.70269999999999999</v>
      </c>
      <c r="AH21" s="58">
        <f t="shared" ref="AH21:AH35" si="6">IF(AG21/AF21&gt;100%,100%,AG21/AF21)</f>
        <v>0.87837499999999991</v>
      </c>
      <c r="AI21" s="8" t="s">
        <v>97</v>
      </c>
      <c r="AJ21" s="8" t="s">
        <v>96</v>
      </c>
      <c r="AK21" s="54">
        <f t="shared" si="1"/>
        <v>1</v>
      </c>
      <c r="AL21" s="98">
        <v>1</v>
      </c>
      <c r="AM21" s="58">
        <f t="shared" ref="AM21:AM35" si="7">IF(AL21/AK21&gt;100%,100%,AL21/AK21)</f>
        <v>1</v>
      </c>
      <c r="AN21" s="29" t="s">
        <v>286</v>
      </c>
      <c r="AO21" s="29" t="s">
        <v>285</v>
      </c>
      <c r="AP21" s="54">
        <f t="shared" ref="AP21:AP42" si="8">P21</f>
        <v>1</v>
      </c>
      <c r="AQ21" s="59">
        <v>1</v>
      </c>
      <c r="AR21" s="59">
        <f t="shared" si="2"/>
        <v>1</v>
      </c>
      <c r="AS21" s="29" t="s">
        <v>284</v>
      </c>
    </row>
    <row r="22" spans="1:45" s="22" customFormat="1" ht="150" x14ac:dyDescent="0.25">
      <c r="A22" s="100">
        <v>4</v>
      </c>
      <c r="B22" s="100" t="s">
        <v>58</v>
      </c>
      <c r="C22" s="100" t="s">
        <v>98</v>
      </c>
      <c r="D22" s="100" t="s">
        <v>310</v>
      </c>
      <c r="E22" s="4">
        <f t="shared" si="0"/>
        <v>4.4444444444444481E-2</v>
      </c>
      <c r="F22" s="100" t="s">
        <v>61</v>
      </c>
      <c r="G22" s="100" t="s">
        <v>99</v>
      </c>
      <c r="H22" s="100" t="s">
        <v>100</v>
      </c>
      <c r="I22" s="6">
        <v>0.5</v>
      </c>
      <c r="J22" s="100" t="s">
        <v>64</v>
      </c>
      <c r="K22" s="100" t="s">
        <v>65</v>
      </c>
      <c r="L22" s="6">
        <v>0.15</v>
      </c>
      <c r="M22" s="6">
        <v>0.3</v>
      </c>
      <c r="N22" s="7">
        <v>0.45</v>
      </c>
      <c r="O22" s="7">
        <v>0.6</v>
      </c>
      <c r="P22" s="6">
        <v>0.6</v>
      </c>
      <c r="Q22" s="100" t="s">
        <v>101</v>
      </c>
      <c r="R22" s="100" t="s">
        <v>102</v>
      </c>
      <c r="S22" s="100" t="s">
        <v>103</v>
      </c>
      <c r="T22" s="100" t="s">
        <v>69</v>
      </c>
      <c r="U22" s="100" t="s">
        <v>104</v>
      </c>
      <c r="V22" s="31">
        <f t="shared" si="3"/>
        <v>0.15</v>
      </c>
      <c r="W22" s="33">
        <v>0.33939999999999998</v>
      </c>
      <c r="X22" s="32">
        <v>1</v>
      </c>
      <c r="Y22" s="27" t="s">
        <v>105</v>
      </c>
      <c r="Z22" s="24" t="s">
        <v>105</v>
      </c>
      <c r="AA22" s="31">
        <f t="shared" si="4"/>
        <v>0.3</v>
      </c>
      <c r="AB22" s="43">
        <v>0.53939999999999999</v>
      </c>
      <c r="AC22" s="43">
        <f t="shared" ref="AC22:AC32" si="9">IF(AB22/AA22&gt;100%,100%,AB22/AA22)</f>
        <v>1</v>
      </c>
      <c r="AD22" s="27" t="s">
        <v>106</v>
      </c>
      <c r="AE22" s="27" t="s">
        <v>107</v>
      </c>
      <c r="AF22" s="31">
        <f t="shared" si="5"/>
        <v>0.45</v>
      </c>
      <c r="AG22" s="113">
        <v>0.71240000000000003</v>
      </c>
      <c r="AH22" s="43">
        <f t="shared" si="6"/>
        <v>1</v>
      </c>
      <c r="AI22" s="114" t="s">
        <v>108</v>
      </c>
      <c r="AJ22" s="114" t="s">
        <v>109</v>
      </c>
      <c r="AK22" s="31">
        <f t="shared" si="1"/>
        <v>0.6</v>
      </c>
      <c r="AL22" s="43">
        <v>0.85240000000000005</v>
      </c>
      <c r="AM22" s="43">
        <f t="shared" si="7"/>
        <v>1</v>
      </c>
      <c r="AN22" s="29" t="s">
        <v>287</v>
      </c>
      <c r="AO22" s="29" t="s">
        <v>109</v>
      </c>
      <c r="AP22" s="31">
        <f t="shared" si="8"/>
        <v>0.6</v>
      </c>
      <c r="AQ22" s="43">
        <v>0.85240000000000005</v>
      </c>
      <c r="AR22" s="40">
        <f t="shared" si="2"/>
        <v>1</v>
      </c>
      <c r="AS22" s="29" t="s">
        <v>288</v>
      </c>
    </row>
    <row r="23" spans="1:45" s="22" customFormat="1" ht="105" x14ac:dyDescent="0.25">
      <c r="A23" s="100">
        <v>4</v>
      </c>
      <c r="B23" s="100" t="s">
        <v>58</v>
      </c>
      <c r="C23" s="100" t="s">
        <v>98</v>
      </c>
      <c r="D23" s="100" t="s">
        <v>311</v>
      </c>
      <c r="E23" s="4">
        <f t="shared" si="0"/>
        <v>4.4444444444444481E-2</v>
      </c>
      <c r="F23" s="100" t="s">
        <v>61</v>
      </c>
      <c r="G23" s="100" t="s">
        <v>110</v>
      </c>
      <c r="H23" s="100" t="s">
        <v>111</v>
      </c>
      <c r="I23" s="6">
        <v>0.6</v>
      </c>
      <c r="J23" s="100" t="s">
        <v>64</v>
      </c>
      <c r="K23" s="100" t="s">
        <v>65</v>
      </c>
      <c r="L23" s="6">
        <v>0.15</v>
      </c>
      <c r="M23" s="6">
        <v>0.3</v>
      </c>
      <c r="N23" s="7">
        <v>0.45</v>
      </c>
      <c r="O23" s="7">
        <v>0.6</v>
      </c>
      <c r="P23" s="6">
        <v>0.6</v>
      </c>
      <c r="Q23" s="100" t="s">
        <v>101</v>
      </c>
      <c r="R23" s="100" t="s">
        <v>102</v>
      </c>
      <c r="S23" s="100" t="s">
        <v>103</v>
      </c>
      <c r="T23" s="100" t="s">
        <v>69</v>
      </c>
      <c r="U23" s="100" t="s">
        <v>104</v>
      </c>
      <c r="V23" s="31">
        <f t="shared" si="3"/>
        <v>0.15</v>
      </c>
      <c r="W23" s="33">
        <v>0.58989999999999998</v>
      </c>
      <c r="X23" s="32">
        <v>1</v>
      </c>
      <c r="Y23" s="27" t="s">
        <v>105</v>
      </c>
      <c r="Z23" s="24" t="s">
        <v>105</v>
      </c>
      <c r="AA23" s="31">
        <f t="shared" si="4"/>
        <v>0.3</v>
      </c>
      <c r="AB23" s="43">
        <v>0.61419999999999997</v>
      </c>
      <c r="AC23" s="43">
        <f t="shared" si="9"/>
        <v>1</v>
      </c>
      <c r="AD23" s="27" t="s">
        <v>112</v>
      </c>
      <c r="AE23" s="27" t="s">
        <v>107</v>
      </c>
      <c r="AF23" s="31">
        <f t="shared" si="5"/>
        <v>0.45</v>
      </c>
      <c r="AG23" s="113">
        <v>0.66069999999999995</v>
      </c>
      <c r="AH23" s="43">
        <f t="shared" si="6"/>
        <v>1</v>
      </c>
      <c r="AI23" s="100" t="s">
        <v>113</v>
      </c>
      <c r="AJ23" s="27" t="s">
        <v>109</v>
      </c>
      <c r="AK23" s="31">
        <f t="shared" si="1"/>
        <v>0.6</v>
      </c>
      <c r="AL23" s="43">
        <v>0.88939999999999997</v>
      </c>
      <c r="AM23" s="43">
        <f t="shared" si="7"/>
        <v>1</v>
      </c>
      <c r="AN23" s="29" t="s">
        <v>289</v>
      </c>
      <c r="AO23" s="29" t="s">
        <v>109</v>
      </c>
      <c r="AP23" s="31">
        <f t="shared" si="8"/>
        <v>0.6</v>
      </c>
      <c r="AQ23" s="43">
        <v>0.88939999999999997</v>
      </c>
      <c r="AR23" s="40">
        <f t="shared" si="2"/>
        <v>1</v>
      </c>
      <c r="AS23" s="29" t="s">
        <v>289</v>
      </c>
    </row>
    <row r="24" spans="1:45" s="22" customFormat="1" ht="90" x14ac:dyDescent="0.25">
      <c r="A24" s="100">
        <v>4</v>
      </c>
      <c r="B24" s="100" t="s">
        <v>58</v>
      </c>
      <c r="C24" s="100" t="s">
        <v>98</v>
      </c>
      <c r="D24" s="100" t="s">
        <v>312</v>
      </c>
      <c r="E24" s="4">
        <f t="shared" si="0"/>
        <v>4.4444444444444481E-2</v>
      </c>
      <c r="F24" s="100" t="s">
        <v>87</v>
      </c>
      <c r="G24" s="100" t="s">
        <v>114</v>
      </c>
      <c r="H24" s="100" t="s">
        <v>115</v>
      </c>
      <c r="I24" s="100"/>
      <c r="J24" s="100" t="s">
        <v>64</v>
      </c>
      <c r="K24" s="100" t="s">
        <v>65</v>
      </c>
      <c r="L24" s="6">
        <v>0.1</v>
      </c>
      <c r="M24" s="6">
        <v>0.25</v>
      </c>
      <c r="N24" s="6">
        <v>0.6</v>
      </c>
      <c r="O24" s="6">
        <v>0.95</v>
      </c>
      <c r="P24" s="6">
        <v>0.95</v>
      </c>
      <c r="Q24" s="100" t="s">
        <v>101</v>
      </c>
      <c r="R24" s="100" t="s">
        <v>102</v>
      </c>
      <c r="S24" s="100" t="s">
        <v>103</v>
      </c>
      <c r="T24" s="100" t="s">
        <v>69</v>
      </c>
      <c r="U24" s="100" t="s">
        <v>116</v>
      </c>
      <c r="V24" s="31">
        <f t="shared" si="3"/>
        <v>0.1</v>
      </c>
      <c r="W24" s="32">
        <v>0.33</v>
      </c>
      <c r="X24" s="32">
        <v>1</v>
      </c>
      <c r="Y24" s="27" t="s">
        <v>105</v>
      </c>
      <c r="Z24" s="24" t="s">
        <v>105</v>
      </c>
      <c r="AA24" s="31">
        <f t="shared" si="4"/>
        <v>0.25</v>
      </c>
      <c r="AB24" s="43">
        <v>0.54120000000000001</v>
      </c>
      <c r="AC24" s="43">
        <f t="shared" si="9"/>
        <v>1</v>
      </c>
      <c r="AD24" s="27" t="s">
        <v>117</v>
      </c>
      <c r="AE24" s="27" t="s">
        <v>107</v>
      </c>
      <c r="AF24" s="31">
        <f t="shared" si="5"/>
        <v>0.6</v>
      </c>
      <c r="AG24" s="113">
        <v>0.85670000000000002</v>
      </c>
      <c r="AH24" s="43">
        <f t="shared" si="6"/>
        <v>1</v>
      </c>
      <c r="AI24" s="100" t="s">
        <v>118</v>
      </c>
      <c r="AJ24" s="27" t="s">
        <v>109</v>
      </c>
      <c r="AK24" s="31">
        <f t="shared" si="1"/>
        <v>0.95</v>
      </c>
      <c r="AL24" s="63">
        <v>1</v>
      </c>
      <c r="AM24" s="43">
        <f t="shared" si="7"/>
        <v>1</v>
      </c>
      <c r="AN24" s="29" t="s">
        <v>290</v>
      </c>
      <c r="AO24" s="29" t="s">
        <v>109</v>
      </c>
      <c r="AP24" s="31">
        <f t="shared" si="8"/>
        <v>0.95</v>
      </c>
      <c r="AQ24" s="113">
        <v>1</v>
      </c>
      <c r="AR24" s="40">
        <f t="shared" si="2"/>
        <v>1</v>
      </c>
      <c r="AS24" s="29" t="s">
        <v>290</v>
      </c>
    </row>
    <row r="25" spans="1:45" s="22" customFormat="1" ht="150" x14ac:dyDescent="0.25">
      <c r="A25" s="100">
        <v>4</v>
      </c>
      <c r="B25" s="100" t="s">
        <v>58</v>
      </c>
      <c r="C25" s="100" t="s">
        <v>98</v>
      </c>
      <c r="D25" s="100" t="s">
        <v>313</v>
      </c>
      <c r="E25" s="4">
        <f t="shared" si="0"/>
        <v>4.4444444444444481E-2</v>
      </c>
      <c r="F25" s="100" t="s">
        <v>61</v>
      </c>
      <c r="G25" s="100" t="s">
        <v>119</v>
      </c>
      <c r="H25" s="100" t="s">
        <v>120</v>
      </c>
      <c r="I25" s="100"/>
      <c r="J25" s="100" t="s">
        <v>64</v>
      </c>
      <c r="K25" s="100" t="s">
        <v>65</v>
      </c>
      <c r="L25" s="6">
        <v>0.02</v>
      </c>
      <c r="M25" s="6">
        <v>0.1</v>
      </c>
      <c r="N25" s="6">
        <v>0.2</v>
      </c>
      <c r="O25" s="6">
        <v>0.4</v>
      </c>
      <c r="P25" s="6">
        <v>0.4</v>
      </c>
      <c r="Q25" s="100" t="s">
        <v>101</v>
      </c>
      <c r="R25" s="100" t="s">
        <v>102</v>
      </c>
      <c r="S25" s="100" t="s">
        <v>103</v>
      </c>
      <c r="T25" s="100" t="s">
        <v>69</v>
      </c>
      <c r="U25" s="100" t="s">
        <v>116</v>
      </c>
      <c r="V25" s="31">
        <f t="shared" si="3"/>
        <v>0.02</v>
      </c>
      <c r="W25" s="32">
        <v>0.12</v>
      </c>
      <c r="X25" s="32">
        <v>1</v>
      </c>
      <c r="Y25" s="27" t="s">
        <v>105</v>
      </c>
      <c r="Z25" s="24" t="s">
        <v>105</v>
      </c>
      <c r="AA25" s="31">
        <f t="shared" si="4"/>
        <v>0.1</v>
      </c>
      <c r="AB25" s="43">
        <v>0.2387</v>
      </c>
      <c r="AC25" s="43">
        <f t="shared" si="9"/>
        <v>1</v>
      </c>
      <c r="AD25" s="27" t="s">
        <v>121</v>
      </c>
      <c r="AE25" s="27" t="s">
        <v>107</v>
      </c>
      <c r="AF25" s="31">
        <f t="shared" si="5"/>
        <v>0.2</v>
      </c>
      <c r="AG25" s="113">
        <v>0.48559999999999998</v>
      </c>
      <c r="AH25" s="43">
        <f t="shared" si="6"/>
        <v>1</v>
      </c>
      <c r="AI25" s="100" t="s">
        <v>122</v>
      </c>
      <c r="AJ25" s="27" t="s">
        <v>109</v>
      </c>
      <c r="AK25" s="31">
        <f t="shared" si="1"/>
        <v>0.4</v>
      </c>
      <c r="AL25" s="43">
        <v>0.75580000000000003</v>
      </c>
      <c r="AM25" s="43">
        <f t="shared" si="7"/>
        <v>1</v>
      </c>
      <c r="AN25" s="29" t="s">
        <v>291</v>
      </c>
      <c r="AO25" s="29" t="s">
        <v>109</v>
      </c>
      <c r="AP25" s="31">
        <f t="shared" si="8"/>
        <v>0.4</v>
      </c>
      <c r="AQ25" s="43">
        <v>0.75580000000000003</v>
      </c>
      <c r="AR25" s="40">
        <f t="shared" si="2"/>
        <v>1</v>
      </c>
      <c r="AS25" s="29" t="s">
        <v>292</v>
      </c>
    </row>
    <row r="26" spans="1:45" s="22" customFormat="1" ht="90" x14ac:dyDescent="0.25">
      <c r="A26" s="100">
        <v>4</v>
      </c>
      <c r="B26" s="100" t="s">
        <v>58</v>
      </c>
      <c r="C26" s="100" t="s">
        <v>98</v>
      </c>
      <c r="D26" s="100" t="s">
        <v>314</v>
      </c>
      <c r="E26" s="4">
        <f t="shared" si="0"/>
        <v>4.4444444444444481E-2</v>
      </c>
      <c r="F26" s="100" t="s">
        <v>87</v>
      </c>
      <c r="G26" s="100" t="s">
        <v>123</v>
      </c>
      <c r="H26" s="100" t="s">
        <v>124</v>
      </c>
      <c r="I26" s="100"/>
      <c r="J26" s="100" t="s">
        <v>80</v>
      </c>
      <c r="K26" s="100" t="s">
        <v>65</v>
      </c>
      <c r="L26" s="6">
        <v>0.95</v>
      </c>
      <c r="M26" s="6">
        <v>0.95</v>
      </c>
      <c r="N26" s="6">
        <v>0.95</v>
      </c>
      <c r="O26" s="6">
        <v>0.95</v>
      </c>
      <c r="P26" s="6">
        <v>0.95</v>
      </c>
      <c r="Q26" s="100" t="s">
        <v>101</v>
      </c>
      <c r="R26" s="100" t="s">
        <v>102</v>
      </c>
      <c r="S26" s="100" t="s">
        <v>125</v>
      </c>
      <c r="T26" s="100" t="s">
        <v>69</v>
      </c>
      <c r="U26" s="8" t="s">
        <v>126</v>
      </c>
      <c r="V26" s="31">
        <f t="shared" si="3"/>
        <v>0.95</v>
      </c>
      <c r="W26" s="33">
        <v>0.83299999999999996</v>
      </c>
      <c r="X26" s="33">
        <f>W26/V26</f>
        <v>0.87684210526315787</v>
      </c>
      <c r="Y26" s="27" t="s">
        <v>105</v>
      </c>
      <c r="Z26" s="24" t="s">
        <v>105</v>
      </c>
      <c r="AA26" s="31">
        <f t="shared" si="4"/>
        <v>0.95</v>
      </c>
      <c r="AB26" s="43">
        <v>0.85319999999999996</v>
      </c>
      <c r="AC26" s="43">
        <f t="shared" si="9"/>
        <v>0.89810526315789474</v>
      </c>
      <c r="AD26" s="66" t="s">
        <v>127</v>
      </c>
      <c r="AE26" s="66" t="s">
        <v>107</v>
      </c>
      <c r="AF26" s="31">
        <f t="shared" si="5"/>
        <v>0.95</v>
      </c>
      <c r="AG26" s="43">
        <v>0.82350000000000001</v>
      </c>
      <c r="AH26" s="43">
        <f t="shared" si="6"/>
        <v>0.86684210526315797</v>
      </c>
      <c r="AI26" s="114" t="s">
        <v>128</v>
      </c>
      <c r="AJ26" s="115" t="s">
        <v>109</v>
      </c>
      <c r="AK26" s="127">
        <f t="shared" si="1"/>
        <v>0.95</v>
      </c>
      <c r="AL26" s="128">
        <v>0.81859999999999999</v>
      </c>
      <c r="AM26" s="128">
        <f t="shared" si="7"/>
        <v>0.86168421052631583</v>
      </c>
      <c r="AN26" s="129" t="s">
        <v>324</v>
      </c>
      <c r="AO26" s="129" t="s">
        <v>109</v>
      </c>
      <c r="AP26" s="127">
        <f t="shared" si="8"/>
        <v>0.95</v>
      </c>
      <c r="AQ26" s="130">
        <f>(W26+AB26+AG26+AL26)/4</f>
        <v>0.83207500000000001</v>
      </c>
      <c r="AR26" s="130">
        <f t="shared" si="2"/>
        <v>0.87586842105263163</v>
      </c>
      <c r="AS26" s="29" t="s">
        <v>326</v>
      </c>
    </row>
    <row r="27" spans="1:45" s="22" customFormat="1" ht="90" x14ac:dyDescent="0.25">
      <c r="A27" s="100">
        <v>4</v>
      </c>
      <c r="B27" s="100" t="s">
        <v>58</v>
      </c>
      <c r="C27" s="100" t="s">
        <v>98</v>
      </c>
      <c r="D27" s="100" t="s">
        <v>315</v>
      </c>
      <c r="E27" s="4">
        <f t="shared" si="0"/>
        <v>4.4444444444444481E-2</v>
      </c>
      <c r="F27" s="100" t="s">
        <v>61</v>
      </c>
      <c r="G27" s="100" t="s">
        <v>129</v>
      </c>
      <c r="H27" s="100" t="s">
        <v>130</v>
      </c>
      <c r="I27" s="100"/>
      <c r="J27" s="100" t="s">
        <v>80</v>
      </c>
      <c r="K27" s="100" t="s">
        <v>65</v>
      </c>
      <c r="L27" s="6">
        <v>1</v>
      </c>
      <c r="M27" s="6">
        <v>1</v>
      </c>
      <c r="N27" s="6">
        <v>1</v>
      </c>
      <c r="O27" s="6">
        <v>1</v>
      </c>
      <c r="P27" s="6">
        <v>1</v>
      </c>
      <c r="Q27" s="100" t="s">
        <v>101</v>
      </c>
      <c r="R27" s="8" t="s">
        <v>102</v>
      </c>
      <c r="S27" s="8" t="s">
        <v>131</v>
      </c>
      <c r="T27" s="8" t="s">
        <v>69</v>
      </c>
      <c r="U27" s="8" t="s">
        <v>132</v>
      </c>
      <c r="V27" s="31">
        <f t="shared" si="3"/>
        <v>1</v>
      </c>
      <c r="W27" s="32">
        <v>0.4</v>
      </c>
      <c r="X27" s="33">
        <f>W27/V27</f>
        <v>0.4</v>
      </c>
      <c r="Y27" s="27" t="s">
        <v>105</v>
      </c>
      <c r="Z27" s="24" t="s">
        <v>105</v>
      </c>
      <c r="AA27" s="31">
        <f t="shared" si="4"/>
        <v>1</v>
      </c>
      <c r="AB27" s="67">
        <v>0.76690000000000003</v>
      </c>
      <c r="AC27" s="43">
        <f t="shared" si="9"/>
        <v>0.76690000000000003</v>
      </c>
      <c r="AD27" s="27" t="s">
        <v>133</v>
      </c>
      <c r="AE27" s="27" t="s">
        <v>107</v>
      </c>
      <c r="AF27" s="31">
        <f t="shared" si="5"/>
        <v>1</v>
      </c>
      <c r="AG27" s="43">
        <v>0.87990000000000002</v>
      </c>
      <c r="AH27" s="43">
        <f t="shared" si="6"/>
        <v>0.87990000000000002</v>
      </c>
      <c r="AI27" s="116" t="s">
        <v>134</v>
      </c>
      <c r="AJ27" s="116" t="s">
        <v>109</v>
      </c>
      <c r="AK27" s="127">
        <f t="shared" si="1"/>
        <v>1</v>
      </c>
      <c r="AL27" s="128">
        <v>0.7994</v>
      </c>
      <c r="AM27" s="128">
        <f t="shared" ref="AM27" si="10">IF(AL27/AK27&gt;100%,100%,AL27/AK27)</f>
        <v>0.7994</v>
      </c>
      <c r="AN27" s="129" t="s">
        <v>330</v>
      </c>
      <c r="AO27" s="129" t="s">
        <v>109</v>
      </c>
      <c r="AP27" s="127">
        <f t="shared" si="8"/>
        <v>1</v>
      </c>
      <c r="AQ27" s="130">
        <f>(W27+AB27+AG27+AL27)/4</f>
        <v>0.71155000000000002</v>
      </c>
      <c r="AR27" s="130">
        <f t="shared" ref="AR27" si="11">IF(AQ27/AP27&gt;100%,100%,AQ27/AP27)</f>
        <v>0.71155000000000002</v>
      </c>
      <c r="AS27" s="29" t="s">
        <v>325</v>
      </c>
    </row>
    <row r="28" spans="1:45" s="22" customFormat="1" ht="135" x14ac:dyDescent="0.25">
      <c r="A28" s="100">
        <v>4</v>
      </c>
      <c r="B28" s="100" t="s">
        <v>58</v>
      </c>
      <c r="C28" s="100" t="s">
        <v>98</v>
      </c>
      <c r="D28" s="100" t="s">
        <v>316</v>
      </c>
      <c r="E28" s="4">
        <f t="shared" si="0"/>
        <v>4.4444444444444481E-2</v>
      </c>
      <c r="F28" s="100" t="s">
        <v>61</v>
      </c>
      <c r="G28" s="100" t="s">
        <v>135</v>
      </c>
      <c r="H28" s="100" t="s">
        <v>136</v>
      </c>
      <c r="I28" s="100"/>
      <c r="J28" s="100" t="s">
        <v>80</v>
      </c>
      <c r="K28" s="100" t="s">
        <v>65</v>
      </c>
      <c r="L28" s="6">
        <v>0.95</v>
      </c>
      <c r="M28" s="6">
        <v>0.95</v>
      </c>
      <c r="N28" s="6">
        <v>0.95</v>
      </c>
      <c r="O28" s="6">
        <v>0.95</v>
      </c>
      <c r="P28" s="6">
        <v>0.95</v>
      </c>
      <c r="Q28" s="100" t="s">
        <v>101</v>
      </c>
      <c r="R28" s="100" t="s">
        <v>137</v>
      </c>
      <c r="S28" s="100" t="s">
        <v>138</v>
      </c>
      <c r="T28" s="100" t="s">
        <v>69</v>
      </c>
      <c r="U28" s="8" t="s">
        <v>138</v>
      </c>
      <c r="V28" s="31">
        <f t="shared" si="3"/>
        <v>0.95</v>
      </c>
      <c r="W28" s="32">
        <v>0</v>
      </c>
      <c r="X28" s="32">
        <v>0</v>
      </c>
      <c r="Y28" s="27" t="s">
        <v>139</v>
      </c>
      <c r="Z28" s="24" t="s">
        <v>140</v>
      </c>
      <c r="AA28" s="31">
        <f t="shared" si="4"/>
        <v>0.95</v>
      </c>
      <c r="AB28" s="63">
        <v>0.95</v>
      </c>
      <c r="AC28" s="43">
        <f t="shared" si="9"/>
        <v>1</v>
      </c>
      <c r="AD28" s="27" t="s">
        <v>141</v>
      </c>
      <c r="AE28" s="27" t="s">
        <v>142</v>
      </c>
      <c r="AF28" s="31">
        <f t="shared" si="5"/>
        <v>0.95</v>
      </c>
      <c r="AG28" s="43">
        <v>0.9</v>
      </c>
      <c r="AH28" s="43">
        <f t="shared" si="6"/>
        <v>0.94736842105263164</v>
      </c>
      <c r="AI28" s="100" t="s">
        <v>143</v>
      </c>
      <c r="AJ28" s="100" t="s">
        <v>144</v>
      </c>
      <c r="AK28" s="127">
        <f t="shared" si="1"/>
        <v>0.95</v>
      </c>
      <c r="AL28" s="128">
        <v>0.90110000000000001</v>
      </c>
      <c r="AM28" s="128">
        <f t="shared" si="7"/>
        <v>0.94852631578947377</v>
      </c>
      <c r="AN28" s="129" t="s">
        <v>145</v>
      </c>
      <c r="AO28" s="129" t="s">
        <v>144</v>
      </c>
      <c r="AP28" s="127">
        <f t="shared" si="8"/>
        <v>0.95</v>
      </c>
      <c r="AQ28" s="130">
        <f>(W28+AB28+AG28+AL28)/4</f>
        <v>0.68777500000000003</v>
      </c>
      <c r="AR28" s="130">
        <f t="shared" si="2"/>
        <v>0.72397368421052632</v>
      </c>
      <c r="AS28" s="29" t="s">
        <v>327</v>
      </c>
    </row>
    <row r="29" spans="1:45" s="22" customFormat="1" ht="75" x14ac:dyDescent="0.25">
      <c r="A29" s="100">
        <v>4</v>
      </c>
      <c r="B29" s="100" t="s">
        <v>58</v>
      </c>
      <c r="C29" s="100" t="s">
        <v>146</v>
      </c>
      <c r="D29" s="100" t="s">
        <v>317</v>
      </c>
      <c r="E29" s="4">
        <f t="shared" si="0"/>
        <v>4.4444444444444481E-2</v>
      </c>
      <c r="F29" s="100" t="s">
        <v>87</v>
      </c>
      <c r="G29" s="100" t="s">
        <v>147</v>
      </c>
      <c r="H29" s="100" t="s">
        <v>148</v>
      </c>
      <c r="I29" s="100"/>
      <c r="J29" s="100" t="s">
        <v>149</v>
      </c>
      <c r="K29" s="100" t="s">
        <v>150</v>
      </c>
      <c r="L29" s="9">
        <v>2400</v>
      </c>
      <c r="M29" s="9">
        <v>2400</v>
      </c>
      <c r="N29" s="9">
        <v>2400</v>
      </c>
      <c r="O29" s="9">
        <v>2400</v>
      </c>
      <c r="P29" s="10">
        <f>SUM(L29:O29)</f>
        <v>9600</v>
      </c>
      <c r="Q29" s="100" t="s">
        <v>101</v>
      </c>
      <c r="R29" s="100" t="s">
        <v>151</v>
      </c>
      <c r="S29" s="100" t="s">
        <v>152</v>
      </c>
      <c r="T29" s="100" t="s">
        <v>69</v>
      </c>
      <c r="U29" s="100" t="s">
        <v>152</v>
      </c>
      <c r="V29" s="34">
        <f t="shared" si="3"/>
        <v>2400</v>
      </c>
      <c r="W29" s="35">
        <v>6614</v>
      </c>
      <c r="X29" s="32">
        <v>1</v>
      </c>
      <c r="Y29" s="27" t="s">
        <v>153</v>
      </c>
      <c r="Z29" s="24" t="s">
        <v>105</v>
      </c>
      <c r="AA29" s="34">
        <f t="shared" si="4"/>
        <v>2400</v>
      </c>
      <c r="AB29" s="68">
        <v>3289</v>
      </c>
      <c r="AC29" s="43">
        <f t="shared" si="9"/>
        <v>1</v>
      </c>
      <c r="AD29" s="27" t="s">
        <v>154</v>
      </c>
      <c r="AE29" s="27" t="s">
        <v>155</v>
      </c>
      <c r="AF29" s="34">
        <f t="shared" si="5"/>
        <v>2400</v>
      </c>
      <c r="AG29" s="35">
        <v>3337</v>
      </c>
      <c r="AH29" s="43">
        <f t="shared" si="6"/>
        <v>1</v>
      </c>
      <c r="AI29" s="116" t="s">
        <v>156</v>
      </c>
      <c r="AJ29" s="116" t="s">
        <v>157</v>
      </c>
      <c r="AK29" s="34">
        <f t="shared" si="1"/>
        <v>2400</v>
      </c>
      <c r="AL29" s="68">
        <v>2401</v>
      </c>
      <c r="AM29" s="43">
        <f t="shared" si="7"/>
        <v>1</v>
      </c>
      <c r="AN29" s="29" t="s">
        <v>293</v>
      </c>
      <c r="AO29" s="29" t="s">
        <v>157</v>
      </c>
      <c r="AP29" s="34">
        <f t="shared" si="8"/>
        <v>9600</v>
      </c>
      <c r="AQ29" s="93">
        <f>W29+AB29+AG29+AL29</f>
        <v>15641</v>
      </c>
      <c r="AR29" s="40">
        <f t="shared" si="2"/>
        <v>1</v>
      </c>
      <c r="AS29" s="29" t="s">
        <v>294</v>
      </c>
    </row>
    <row r="30" spans="1:45" s="22" customFormat="1" ht="147.75" customHeight="1" x14ac:dyDescent="0.25">
      <c r="A30" s="100">
        <v>4</v>
      </c>
      <c r="B30" s="100" t="s">
        <v>58</v>
      </c>
      <c r="C30" s="100" t="s">
        <v>146</v>
      </c>
      <c r="D30" s="100" t="s">
        <v>318</v>
      </c>
      <c r="E30" s="4">
        <f t="shared" si="0"/>
        <v>4.4444444444444481E-2</v>
      </c>
      <c r="F30" s="100" t="s">
        <v>61</v>
      </c>
      <c r="G30" s="100" t="s">
        <v>158</v>
      </c>
      <c r="H30" s="100" t="s">
        <v>159</v>
      </c>
      <c r="I30" s="100"/>
      <c r="J30" s="100" t="s">
        <v>149</v>
      </c>
      <c r="K30" s="100" t="s">
        <v>160</v>
      </c>
      <c r="L30" s="9">
        <v>1200</v>
      </c>
      <c r="M30" s="9">
        <v>1200</v>
      </c>
      <c r="N30" s="9">
        <v>1200</v>
      </c>
      <c r="O30" s="9">
        <v>1200</v>
      </c>
      <c r="P30" s="10">
        <f>SUM(L30:O30)</f>
        <v>4800</v>
      </c>
      <c r="Q30" s="100" t="s">
        <v>101</v>
      </c>
      <c r="R30" s="100" t="s">
        <v>161</v>
      </c>
      <c r="S30" s="100" t="s">
        <v>152</v>
      </c>
      <c r="T30" s="100" t="s">
        <v>69</v>
      </c>
      <c r="U30" s="100" t="s">
        <v>152</v>
      </c>
      <c r="V30" s="34">
        <f t="shared" si="3"/>
        <v>1200</v>
      </c>
      <c r="W30" s="35">
        <v>2972</v>
      </c>
      <c r="X30" s="32">
        <v>1</v>
      </c>
      <c r="Y30" s="27" t="s">
        <v>162</v>
      </c>
      <c r="Z30" s="24" t="s">
        <v>105</v>
      </c>
      <c r="AA30" s="34">
        <f t="shared" si="4"/>
        <v>1200</v>
      </c>
      <c r="AB30" s="68">
        <v>1658</v>
      </c>
      <c r="AC30" s="43">
        <f t="shared" si="9"/>
        <v>1</v>
      </c>
      <c r="AD30" s="66" t="s">
        <v>163</v>
      </c>
      <c r="AE30" s="66" t="s">
        <v>155</v>
      </c>
      <c r="AF30" s="34">
        <f t="shared" si="5"/>
        <v>1200</v>
      </c>
      <c r="AG30" s="35">
        <v>845</v>
      </c>
      <c r="AH30" s="43">
        <f t="shared" si="6"/>
        <v>0.70416666666666672</v>
      </c>
      <c r="AI30" s="116" t="s">
        <v>164</v>
      </c>
      <c r="AJ30" s="117" t="s">
        <v>157</v>
      </c>
      <c r="AK30" s="34">
        <f t="shared" si="1"/>
        <v>1200</v>
      </c>
      <c r="AL30" s="68">
        <v>854</v>
      </c>
      <c r="AM30" s="43">
        <f t="shared" si="7"/>
        <v>0.71166666666666667</v>
      </c>
      <c r="AN30" s="29" t="s">
        <v>295</v>
      </c>
      <c r="AO30" s="29" t="s">
        <v>157</v>
      </c>
      <c r="AP30" s="34">
        <f t="shared" si="8"/>
        <v>4800</v>
      </c>
      <c r="AQ30" s="93">
        <f t="shared" ref="AQ30:AQ36" si="12">W30+AB30+AG30+AL30</f>
        <v>6329</v>
      </c>
      <c r="AR30" s="40">
        <f t="shared" si="2"/>
        <v>1</v>
      </c>
      <c r="AS30" s="29" t="s">
        <v>296</v>
      </c>
    </row>
    <row r="31" spans="1:45" s="22" customFormat="1" ht="90.75" customHeight="1" x14ac:dyDescent="0.25">
      <c r="A31" s="100">
        <v>4</v>
      </c>
      <c r="B31" s="100" t="s">
        <v>58</v>
      </c>
      <c r="C31" s="100" t="s">
        <v>146</v>
      </c>
      <c r="D31" s="100" t="s">
        <v>319</v>
      </c>
      <c r="E31" s="4">
        <f t="shared" si="0"/>
        <v>4.4444444444444481E-2</v>
      </c>
      <c r="F31" s="100" t="s">
        <v>61</v>
      </c>
      <c r="G31" s="100" t="s">
        <v>165</v>
      </c>
      <c r="H31" s="100" t="s">
        <v>166</v>
      </c>
      <c r="I31" s="100"/>
      <c r="J31" s="100" t="s">
        <v>149</v>
      </c>
      <c r="K31" s="100" t="s">
        <v>167</v>
      </c>
      <c r="L31" s="11">
        <v>66</v>
      </c>
      <c r="M31" s="11">
        <v>101</v>
      </c>
      <c r="N31" s="89">
        <v>140</v>
      </c>
      <c r="O31" s="89">
        <v>143</v>
      </c>
      <c r="P31" s="90">
        <f>SUM(L31:O31)</f>
        <v>450</v>
      </c>
      <c r="Q31" s="100" t="s">
        <v>101</v>
      </c>
      <c r="R31" s="100" t="s">
        <v>168</v>
      </c>
      <c r="S31" s="100" t="s">
        <v>169</v>
      </c>
      <c r="T31" s="100" t="s">
        <v>69</v>
      </c>
      <c r="U31" s="100" t="s">
        <v>169</v>
      </c>
      <c r="V31" s="34">
        <f t="shared" si="3"/>
        <v>66</v>
      </c>
      <c r="W31" s="35">
        <v>8</v>
      </c>
      <c r="X31" s="36">
        <f>W31/V31</f>
        <v>0.12121212121212122</v>
      </c>
      <c r="Y31" s="27" t="s">
        <v>170</v>
      </c>
      <c r="Z31" s="24" t="s">
        <v>105</v>
      </c>
      <c r="AA31" s="34">
        <f t="shared" si="4"/>
        <v>101</v>
      </c>
      <c r="AB31" s="69">
        <v>228</v>
      </c>
      <c r="AC31" s="43">
        <f t="shared" si="9"/>
        <v>1</v>
      </c>
      <c r="AD31" s="66" t="s">
        <v>171</v>
      </c>
      <c r="AE31" s="66" t="s">
        <v>155</v>
      </c>
      <c r="AF31" s="34">
        <f t="shared" si="5"/>
        <v>140</v>
      </c>
      <c r="AG31" s="35">
        <v>168</v>
      </c>
      <c r="AH31" s="43">
        <f t="shared" si="6"/>
        <v>1</v>
      </c>
      <c r="AI31" s="27" t="s">
        <v>172</v>
      </c>
      <c r="AJ31" s="27" t="s">
        <v>157</v>
      </c>
      <c r="AK31" s="34">
        <f t="shared" si="1"/>
        <v>143</v>
      </c>
      <c r="AL31" s="68">
        <v>158</v>
      </c>
      <c r="AM31" s="43">
        <f t="shared" si="7"/>
        <v>1</v>
      </c>
      <c r="AN31" s="29" t="s">
        <v>297</v>
      </c>
      <c r="AO31" s="29" t="s">
        <v>157</v>
      </c>
      <c r="AP31" s="34">
        <f t="shared" si="8"/>
        <v>450</v>
      </c>
      <c r="AQ31" s="93">
        <f t="shared" si="12"/>
        <v>562</v>
      </c>
      <c r="AR31" s="40">
        <f t="shared" si="2"/>
        <v>1</v>
      </c>
      <c r="AS31" s="29" t="s">
        <v>298</v>
      </c>
    </row>
    <row r="32" spans="1:45" s="22" customFormat="1" ht="84.75" customHeight="1" x14ac:dyDescent="0.25">
      <c r="A32" s="100">
        <v>4</v>
      </c>
      <c r="B32" s="100" t="s">
        <v>58</v>
      </c>
      <c r="C32" s="100" t="s">
        <v>146</v>
      </c>
      <c r="D32" s="100" t="s">
        <v>320</v>
      </c>
      <c r="E32" s="4">
        <f t="shared" si="0"/>
        <v>4.4444444444444481E-2</v>
      </c>
      <c r="F32" s="100" t="s">
        <v>87</v>
      </c>
      <c r="G32" s="100" t="s">
        <v>173</v>
      </c>
      <c r="H32" s="100" t="s">
        <v>174</v>
      </c>
      <c r="I32" s="100"/>
      <c r="J32" s="100" t="s">
        <v>149</v>
      </c>
      <c r="K32" s="100" t="s">
        <v>168</v>
      </c>
      <c r="L32" s="11">
        <v>180</v>
      </c>
      <c r="M32" s="11">
        <v>272</v>
      </c>
      <c r="N32" s="89">
        <v>130</v>
      </c>
      <c r="O32" s="89">
        <v>131</v>
      </c>
      <c r="P32" s="90">
        <v>350</v>
      </c>
      <c r="Q32" s="100" t="s">
        <v>101</v>
      </c>
      <c r="R32" s="100" t="s">
        <v>168</v>
      </c>
      <c r="S32" s="100" t="s">
        <v>169</v>
      </c>
      <c r="T32" s="100" t="s">
        <v>69</v>
      </c>
      <c r="U32" s="100" t="s">
        <v>169</v>
      </c>
      <c r="V32" s="34">
        <f t="shared" si="3"/>
        <v>180</v>
      </c>
      <c r="W32" s="35">
        <v>0</v>
      </c>
      <c r="X32" s="32">
        <v>0</v>
      </c>
      <c r="Y32" s="27" t="s">
        <v>175</v>
      </c>
      <c r="Z32" s="24" t="s">
        <v>105</v>
      </c>
      <c r="AA32" s="34">
        <f t="shared" si="4"/>
        <v>272</v>
      </c>
      <c r="AB32" s="69">
        <v>89</v>
      </c>
      <c r="AC32" s="43">
        <f t="shared" si="9"/>
        <v>0.32720588235294118</v>
      </c>
      <c r="AD32" s="66" t="s">
        <v>176</v>
      </c>
      <c r="AE32" s="66" t="s">
        <v>155</v>
      </c>
      <c r="AF32" s="34">
        <f t="shared" si="5"/>
        <v>130</v>
      </c>
      <c r="AG32" s="35">
        <v>269</v>
      </c>
      <c r="AH32" s="43">
        <f t="shared" si="6"/>
        <v>1</v>
      </c>
      <c r="AI32" s="116" t="s">
        <v>177</v>
      </c>
      <c r="AJ32" s="27" t="s">
        <v>157</v>
      </c>
      <c r="AK32" s="34">
        <f t="shared" si="1"/>
        <v>131</v>
      </c>
      <c r="AL32" s="68">
        <v>139</v>
      </c>
      <c r="AM32" s="43">
        <f t="shared" si="7"/>
        <v>1</v>
      </c>
      <c r="AN32" s="29" t="s">
        <v>299</v>
      </c>
      <c r="AO32" s="29" t="s">
        <v>157</v>
      </c>
      <c r="AP32" s="34">
        <f t="shared" si="8"/>
        <v>350</v>
      </c>
      <c r="AQ32" s="93">
        <f t="shared" si="12"/>
        <v>497</v>
      </c>
      <c r="AR32" s="40">
        <f t="shared" si="2"/>
        <v>1</v>
      </c>
      <c r="AS32" s="29" t="s">
        <v>300</v>
      </c>
    </row>
    <row r="33" spans="1:45" s="22" customFormat="1" ht="75" x14ac:dyDescent="0.25">
      <c r="A33" s="100">
        <v>4</v>
      </c>
      <c r="B33" s="100" t="s">
        <v>58</v>
      </c>
      <c r="C33" s="100" t="s">
        <v>146</v>
      </c>
      <c r="D33" s="100" t="s">
        <v>321</v>
      </c>
      <c r="E33" s="4">
        <f t="shared" si="0"/>
        <v>4.4444444444444481E-2</v>
      </c>
      <c r="F33" s="100" t="s">
        <v>87</v>
      </c>
      <c r="G33" s="100" t="s">
        <v>178</v>
      </c>
      <c r="H33" s="100" t="s">
        <v>179</v>
      </c>
      <c r="I33" s="100"/>
      <c r="J33" s="100" t="s">
        <v>149</v>
      </c>
      <c r="K33" s="100" t="s">
        <v>180</v>
      </c>
      <c r="L33" s="11">
        <v>24</v>
      </c>
      <c r="M33" s="11">
        <v>30</v>
      </c>
      <c r="N33" s="11">
        <v>18</v>
      </c>
      <c r="O33" s="11">
        <v>18</v>
      </c>
      <c r="P33" s="10">
        <f>SUM(L33:O33)</f>
        <v>90</v>
      </c>
      <c r="Q33" s="100" t="s">
        <v>101</v>
      </c>
      <c r="R33" s="100" t="s">
        <v>181</v>
      </c>
      <c r="S33" s="100" t="s">
        <v>182</v>
      </c>
      <c r="T33" s="100" t="s">
        <v>69</v>
      </c>
      <c r="U33" s="100" t="s">
        <v>181</v>
      </c>
      <c r="V33" s="34">
        <f t="shared" si="3"/>
        <v>24</v>
      </c>
      <c r="W33" s="35">
        <v>6</v>
      </c>
      <c r="X33" s="36">
        <f>W33/V33</f>
        <v>0.25</v>
      </c>
      <c r="Y33" s="27" t="s">
        <v>183</v>
      </c>
      <c r="Z33" s="24" t="s">
        <v>184</v>
      </c>
      <c r="AA33" s="34">
        <f t="shared" si="4"/>
        <v>30</v>
      </c>
      <c r="AB33" s="68">
        <v>9</v>
      </c>
      <c r="AC33" s="43">
        <f>IF(AB33/AA33&gt;100%,100%,AB33/AA33)</f>
        <v>0.3</v>
      </c>
      <c r="AD33" s="29" t="s">
        <v>185</v>
      </c>
      <c r="AE33" s="29" t="s">
        <v>186</v>
      </c>
      <c r="AF33" s="34">
        <f t="shared" si="5"/>
        <v>18</v>
      </c>
      <c r="AG33" s="68">
        <v>37</v>
      </c>
      <c r="AH33" s="43">
        <f t="shared" si="6"/>
        <v>1</v>
      </c>
      <c r="AI33" s="100" t="s">
        <v>187</v>
      </c>
      <c r="AJ33" s="100" t="s">
        <v>188</v>
      </c>
      <c r="AK33" s="34">
        <f t="shared" si="1"/>
        <v>18</v>
      </c>
      <c r="AL33" s="68">
        <v>43</v>
      </c>
      <c r="AM33" s="43">
        <f t="shared" si="7"/>
        <v>1</v>
      </c>
      <c r="AN33" s="29" t="s">
        <v>189</v>
      </c>
      <c r="AO33" s="29" t="s">
        <v>190</v>
      </c>
      <c r="AP33" s="34">
        <f t="shared" si="8"/>
        <v>90</v>
      </c>
      <c r="AQ33" s="93">
        <f t="shared" si="12"/>
        <v>95</v>
      </c>
      <c r="AR33" s="40">
        <f t="shared" si="2"/>
        <v>1</v>
      </c>
      <c r="AS33" s="29" t="s">
        <v>191</v>
      </c>
    </row>
    <row r="34" spans="1:45" s="22" customFormat="1" ht="146.25" customHeight="1" x14ac:dyDescent="0.25">
      <c r="A34" s="100">
        <v>4</v>
      </c>
      <c r="B34" s="100" t="s">
        <v>58</v>
      </c>
      <c r="C34" s="100" t="s">
        <v>146</v>
      </c>
      <c r="D34" s="100" t="s">
        <v>322</v>
      </c>
      <c r="E34" s="4">
        <f t="shared" si="0"/>
        <v>4.4444444444444481E-2</v>
      </c>
      <c r="F34" s="100" t="s">
        <v>87</v>
      </c>
      <c r="G34" s="100" t="s">
        <v>192</v>
      </c>
      <c r="H34" s="100" t="s">
        <v>193</v>
      </c>
      <c r="I34" s="100"/>
      <c r="J34" s="100" t="s">
        <v>149</v>
      </c>
      <c r="K34" s="100" t="s">
        <v>180</v>
      </c>
      <c r="L34" s="11">
        <v>26</v>
      </c>
      <c r="M34" s="11">
        <v>36</v>
      </c>
      <c r="N34" s="11">
        <v>36</v>
      </c>
      <c r="O34" s="11">
        <v>32</v>
      </c>
      <c r="P34" s="10">
        <v>130</v>
      </c>
      <c r="Q34" s="100" t="s">
        <v>101</v>
      </c>
      <c r="R34" s="100" t="s">
        <v>181</v>
      </c>
      <c r="S34" s="100" t="s">
        <v>182</v>
      </c>
      <c r="T34" s="100" t="s">
        <v>69</v>
      </c>
      <c r="U34" s="100" t="s">
        <v>181</v>
      </c>
      <c r="V34" s="34">
        <f t="shared" si="3"/>
        <v>26</v>
      </c>
      <c r="W34" s="35">
        <v>28</v>
      </c>
      <c r="X34" s="36">
        <v>1</v>
      </c>
      <c r="Y34" s="27" t="s">
        <v>194</v>
      </c>
      <c r="Z34" s="24" t="s">
        <v>184</v>
      </c>
      <c r="AA34" s="34">
        <f t="shared" si="4"/>
        <v>36</v>
      </c>
      <c r="AB34" s="68">
        <v>49</v>
      </c>
      <c r="AC34" s="43">
        <f t="shared" ref="AC34:AC35" si="13">IF(AB34/AA34&gt;100%,100%,AB34/AA34)</f>
        <v>1</v>
      </c>
      <c r="AD34" s="29" t="s">
        <v>195</v>
      </c>
      <c r="AE34" s="29" t="s">
        <v>186</v>
      </c>
      <c r="AF34" s="34">
        <f t="shared" si="5"/>
        <v>36</v>
      </c>
      <c r="AG34" s="68">
        <v>43</v>
      </c>
      <c r="AH34" s="43">
        <f t="shared" si="6"/>
        <v>1</v>
      </c>
      <c r="AI34" s="100" t="s">
        <v>196</v>
      </c>
      <c r="AJ34" s="100" t="s">
        <v>188</v>
      </c>
      <c r="AK34" s="34">
        <f t="shared" si="1"/>
        <v>32</v>
      </c>
      <c r="AL34" s="68">
        <v>37</v>
      </c>
      <c r="AM34" s="43">
        <f t="shared" si="7"/>
        <v>1</v>
      </c>
      <c r="AN34" s="29" t="s">
        <v>197</v>
      </c>
      <c r="AO34" s="29" t="s">
        <v>190</v>
      </c>
      <c r="AP34" s="34">
        <f t="shared" si="8"/>
        <v>130</v>
      </c>
      <c r="AQ34" s="93">
        <f t="shared" si="12"/>
        <v>157</v>
      </c>
      <c r="AR34" s="40">
        <f t="shared" si="2"/>
        <v>1</v>
      </c>
      <c r="AS34" s="29" t="s">
        <v>301</v>
      </c>
    </row>
    <row r="35" spans="1:45" s="22" customFormat="1" ht="75" x14ac:dyDescent="0.25">
      <c r="A35" s="100">
        <v>4</v>
      </c>
      <c r="B35" s="100" t="s">
        <v>58</v>
      </c>
      <c r="C35" s="100" t="s">
        <v>146</v>
      </c>
      <c r="D35" s="100" t="s">
        <v>323</v>
      </c>
      <c r="E35" s="4">
        <f t="shared" si="0"/>
        <v>4.4444444444444481E-2</v>
      </c>
      <c r="F35" s="100" t="s">
        <v>87</v>
      </c>
      <c r="G35" s="100" t="s">
        <v>198</v>
      </c>
      <c r="H35" s="100" t="s">
        <v>199</v>
      </c>
      <c r="I35" s="100"/>
      <c r="J35" s="100" t="s">
        <v>149</v>
      </c>
      <c r="K35" s="100" t="s">
        <v>180</v>
      </c>
      <c r="L35" s="11">
        <v>7</v>
      </c>
      <c r="M35" s="11">
        <v>10</v>
      </c>
      <c r="N35" s="11">
        <v>9</v>
      </c>
      <c r="O35" s="11">
        <v>8</v>
      </c>
      <c r="P35" s="10">
        <v>34</v>
      </c>
      <c r="Q35" s="100" t="s">
        <v>101</v>
      </c>
      <c r="R35" s="100" t="s">
        <v>181</v>
      </c>
      <c r="S35" s="100" t="s">
        <v>182</v>
      </c>
      <c r="T35" s="100" t="s">
        <v>69</v>
      </c>
      <c r="U35" s="100" t="s">
        <v>181</v>
      </c>
      <c r="V35" s="34">
        <f t="shared" si="3"/>
        <v>7</v>
      </c>
      <c r="W35" s="35">
        <v>1</v>
      </c>
      <c r="X35" s="36">
        <f>W35/V35</f>
        <v>0.14285714285714285</v>
      </c>
      <c r="Y35" s="27" t="s">
        <v>200</v>
      </c>
      <c r="Z35" s="24" t="s">
        <v>201</v>
      </c>
      <c r="AA35" s="34">
        <f t="shared" si="4"/>
        <v>10</v>
      </c>
      <c r="AB35" s="68">
        <v>4</v>
      </c>
      <c r="AC35" s="43">
        <f t="shared" si="13"/>
        <v>0.4</v>
      </c>
      <c r="AD35" s="29" t="s">
        <v>202</v>
      </c>
      <c r="AE35" s="29" t="s">
        <v>186</v>
      </c>
      <c r="AF35" s="34">
        <f t="shared" si="5"/>
        <v>9</v>
      </c>
      <c r="AG35" s="68">
        <v>11</v>
      </c>
      <c r="AH35" s="43">
        <f t="shared" si="6"/>
        <v>1</v>
      </c>
      <c r="AI35" s="100" t="s">
        <v>203</v>
      </c>
      <c r="AJ35" s="100" t="s">
        <v>188</v>
      </c>
      <c r="AK35" s="34">
        <f t="shared" si="1"/>
        <v>8</v>
      </c>
      <c r="AL35" s="68">
        <v>18</v>
      </c>
      <c r="AM35" s="43">
        <f t="shared" si="7"/>
        <v>1</v>
      </c>
      <c r="AN35" s="29" t="s">
        <v>204</v>
      </c>
      <c r="AO35" s="29" t="s">
        <v>190</v>
      </c>
      <c r="AP35" s="34">
        <f t="shared" si="8"/>
        <v>34</v>
      </c>
      <c r="AQ35" s="93">
        <f t="shared" si="12"/>
        <v>34</v>
      </c>
      <c r="AR35" s="40">
        <f t="shared" si="2"/>
        <v>1</v>
      </c>
      <c r="AS35" s="29" t="s">
        <v>205</v>
      </c>
    </row>
    <row r="36" spans="1:45" s="22" customFormat="1" ht="90" x14ac:dyDescent="0.25">
      <c r="A36" s="100">
        <v>4</v>
      </c>
      <c r="B36" s="100" t="s">
        <v>58</v>
      </c>
      <c r="C36" s="100" t="s">
        <v>146</v>
      </c>
      <c r="D36" s="100" t="s">
        <v>206</v>
      </c>
      <c r="E36" s="4">
        <f>+(5.55555555555556%*80%)/100%</f>
        <v>4.4444444444444481E-2</v>
      </c>
      <c r="F36" s="100" t="s">
        <v>87</v>
      </c>
      <c r="G36" s="100" t="s">
        <v>207</v>
      </c>
      <c r="H36" s="100" t="s">
        <v>208</v>
      </c>
      <c r="I36" s="100"/>
      <c r="J36" s="100" t="s">
        <v>149</v>
      </c>
      <c r="K36" s="100" t="s">
        <v>180</v>
      </c>
      <c r="L36" s="11">
        <v>9</v>
      </c>
      <c r="M36" s="11">
        <v>12</v>
      </c>
      <c r="N36" s="11">
        <v>12</v>
      </c>
      <c r="O36" s="11">
        <v>11</v>
      </c>
      <c r="P36" s="10">
        <v>44</v>
      </c>
      <c r="Q36" s="100" t="s">
        <v>101</v>
      </c>
      <c r="R36" s="100" t="s">
        <v>181</v>
      </c>
      <c r="S36" s="100" t="s">
        <v>182</v>
      </c>
      <c r="T36" s="100" t="s">
        <v>69</v>
      </c>
      <c r="U36" s="100" t="s">
        <v>181</v>
      </c>
      <c r="V36" s="34">
        <f t="shared" si="3"/>
        <v>9</v>
      </c>
      <c r="W36" s="35">
        <v>8</v>
      </c>
      <c r="X36" s="36">
        <f>W36/V36</f>
        <v>0.88888888888888884</v>
      </c>
      <c r="Y36" s="27" t="s">
        <v>209</v>
      </c>
      <c r="Z36" s="24" t="s">
        <v>184</v>
      </c>
      <c r="AA36" s="34">
        <f t="shared" si="4"/>
        <v>12</v>
      </c>
      <c r="AB36" s="68">
        <v>14</v>
      </c>
      <c r="AC36" s="43">
        <f>IF(AB36/AA36&gt;100%,100%,AB36/AA36)</f>
        <v>1</v>
      </c>
      <c r="AD36" s="29" t="s">
        <v>210</v>
      </c>
      <c r="AE36" s="29" t="s">
        <v>186</v>
      </c>
      <c r="AF36" s="34">
        <f t="shared" si="5"/>
        <v>12</v>
      </c>
      <c r="AG36" s="68">
        <v>16</v>
      </c>
      <c r="AH36" s="43">
        <f>IF(AG36/AF36&gt;100%,100%,AG36/AF36)</f>
        <v>1</v>
      </c>
      <c r="AI36" s="100" t="s">
        <v>211</v>
      </c>
      <c r="AJ36" s="100" t="s">
        <v>188</v>
      </c>
      <c r="AK36" s="34">
        <f t="shared" si="1"/>
        <v>11</v>
      </c>
      <c r="AL36" s="68">
        <v>13</v>
      </c>
      <c r="AM36" s="43">
        <f>IF(AL36/AK36&gt;100%,100%,AL36/AK36)</f>
        <v>1</v>
      </c>
      <c r="AN36" s="29" t="s">
        <v>212</v>
      </c>
      <c r="AO36" s="29" t="s">
        <v>190</v>
      </c>
      <c r="AP36" s="34">
        <f t="shared" si="8"/>
        <v>44</v>
      </c>
      <c r="AQ36" s="93">
        <f t="shared" si="12"/>
        <v>51</v>
      </c>
      <c r="AR36" s="40">
        <f t="shared" si="2"/>
        <v>1</v>
      </c>
      <c r="AS36" s="29" t="s">
        <v>213</v>
      </c>
    </row>
    <row r="37" spans="1:45" s="125" customFormat="1" ht="15.75" x14ac:dyDescent="0.25">
      <c r="A37" s="119"/>
      <c r="B37" s="119"/>
      <c r="C37" s="119"/>
      <c r="D37" s="120" t="s">
        <v>214</v>
      </c>
      <c r="E37" s="121">
        <f>SUM(E19:E36)</f>
        <v>0.80000000000000093</v>
      </c>
      <c r="F37" s="119"/>
      <c r="G37" s="119"/>
      <c r="H37" s="119"/>
      <c r="I37" s="119"/>
      <c r="J37" s="119"/>
      <c r="K37" s="119"/>
      <c r="L37" s="122"/>
      <c r="M37" s="122"/>
      <c r="N37" s="122"/>
      <c r="O37" s="122"/>
      <c r="P37" s="122"/>
      <c r="Q37" s="119"/>
      <c r="R37" s="119"/>
      <c r="S37" s="119"/>
      <c r="T37" s="119"/>
      <c r="U37" s="119"/>
      <c r="V37" s="70"/>
      <c r="W37" s="70"/>
      <c r="X37" s="70">
        <f>AVERAGE(X19:X36)*80%</f>
        <v>0.48399001291106558</v>
      </c>
      <c r="Y37" s="71"/>
      <c r="Z37" s="123"/>
      <c r="AA37" s="70"/>
      <c r="AB37" s="70"/>
      <c r="AC37" s="70">
        <f>AVERAGE(AC19:AC36)*80%</f>
        <v>0.65672758331815706</v>
      </c>
      <c r="AD37" s="71"/>
      <c r="AE37" s="71"/>
      <c r="AF37" s="70"/>
      <c r="AG37" s="70"/>
      <c r="AH37" s="70">
        <f>AVERAGE(AH19:AH36)*80%</f>
        <v>0.76596010319917451</v>
      </c>
      <c r="AI37" s="124"/>
      <c r="AJ37" s="124"/>
      <c r="AK37" s="70"/>
      <c r="AL37" s="70"/>
      <c r="AM37" s="72">
        <f>AVERAGE(AM19:AM36)*80%</f>
        <v>0.76983454191033152</v>
      </c>
      <c r="AN37" s="124"/>
      <c r="AO37" s="124"/>
      <c r="AP37" s="70"/>
      <c r="AQ37" s="70"/>
      <c r="AR37" s="72">
        <f>AVERAGE(AR19:AR36)*80%</f>
        <v>0.76939520467836264</v>
      </c>
      <c r="AS37" s="71"/>
    </row>
    <row r="38" spans="1:45" s="126" customFormat="1" ht="120" x14ac:dyDescent="0.25">
      <c r="A38" s="12">
        <v>7</v>
      </c>
      <c r="B38" s="12" t="s">
        <v>215</v>
      </c>
      <c r="C38" s="12" t="s">
        <v>216</v>
      </c>
      <c r="D38" s="12" t="s">
        <v>217</v>
      </c>
      <c r="E38" s="13">
        <v>0.04</v>
      </c>
      <c r="F38" s="12" t="s">
        <v>218</v>
      </c>
      <c r="G38" s="12" t="s">
        <v>219</v>
      </c>
      <c r="H38" s="12" t="s">
        <v>220</v>
      </c>
      <c r="I38" s="12"/>
      <c r="J38" s="14" t="s">
        <v>221</v>
      </c>
      <c r="K38" s="14" t="s">
        <v>222</v>
      </c>
      <c r="L38" s="15">
        <v>0</v>
      </c>
      <c r="M38" s="15">
        <v>0.8</v>
      </c>
      <c r="N38" s="15">
        <v>0</v>
      </c>
      <c r="O38" s="15">
        <v>0.8</v>
      </c>
      <c r="P38" s="15">
        <v>0.8</v>
      </c>
      <c r="Q38" s="12" t="s">
        <v>101</v>
      </c>
      <c r="R38" s="12" t="s">
        <v>223</v>
      </c>
      <c r="S38" s="12" t="s">
        <v>224</v>
      </c>
      <c r="T38" s="12" t="s">
        <v>225</v>
      </c>
      <c r="U38" s="12" t="s">
        <v>226</v>
      </c>
      <c r="V38" s="37" t="s">
        <v>71</v>
      </c>
      <c r="W38" s="37" t="s">
        <v>71</v>
      </c>
      <c r="X38" s="37" t="s">
        <v>71</v>
      </c>
      <c r="Y38" s="81" t="s">
        <v>72</v>
      </c>
      <c r="Z38" s="81" t="s">
        <v>71</v>
      </c>
      <c r="AA38" s="37">
        <f t="shared" si="4"/>
        <v>0.8</v>
      </c>
      <c r="AB38" s="39">
        <v>0.84</v>
      </c>
      <c r="AC38" s="39">
        <f t="shared" ref="AC38:AC42" si="14">IF(AB38/AA38&gt;100%,100%,AB38/AA38)</f>
        <v>1</v>
      </c>
      <c r="AD38" s="28" t="s">
        <v>227</v>
      </c>
      <c r="AE38" s="28" t="s">
        <v>228</v>
      </c>
      <c r="AF38" s="38" t="s">
        <v>71</v>
      </c>
      <c r="AG38" s="38" t="s">
        <v>71</v>
      </c>
      <c r="AH38" s="38" t="s">
        <v>71</v>
      </c>
      <c r="AI38" s="13" t="s">
        <v>229</v>
      </c>
      <c r="AJ38" s="13" t="s">
        <v>71</v>
      </c>
      <c r="AK38" s="38">
        <f t="shared" si="1"/>
        <v>0.8</v>
      </c>
      <c r="AL38" s="38">
        <v>0.82</v>
      </c>
      <c r="AM38" s="37">
        <f>IF(AL38/AK38&gt;100%,100%,AL38/AK38)</f>
        <v>1</v>
      </c>
      <c r="AN38" s="28" t="s">
        <v>302</v>
      </c>
      <c r="AO38" s="28" t="s">
        <v>303</v>
      </c>
      <c r="AP38" s="38">
        <f t="shared" si="8"/>
        <v>0.8</v>
      </c>
      <c r="AQ38" s="38">
        <f>(AB38+AL38)/2</f>
        <v>0.83</v>
      </c>
      <c r="AR38" s="51">
        <f>IF(AQ38/AP38&gt;100%,100%,AQ38/AP38)</f>
        <v>1</v>
      </c>
      <c r="AS38" s="28" t="s">
        <v>302</v>
      </c>
    </row>
    <row r="39" spans="1:45" s="126" customFormat="1" ht="120" x14ac:dyDescent="0.25">
      <c r="A39" s="12">
        <v>7</v>
      </c>
      <c r="B39" s="12" t="s">
        <v>215</v>
      </c>
      <c r="C39" s="12" t="s">
        <v>216</v>
      </c>
      <c r="D39" s="12" t="s">
        <v>230</v>
      </c>
      <c r="E39" s="13">
        <v>0.04</v>
      </c>
      <c r="F39" s="12" t="s">
        <v>218</v>
      </c>
      <c r="G39" s="12" t="s">
        <v>231</v>
      </c>
      <c r="H39" s="12" t="s">
        <v>232</v>
      </c>
      <c r="I39" s="12"/>
      <c r="J39" s="14" t="s">
        <v>221</v>
      </c>
      <c r="K39" s="14" t="s">
        <v>233</v>
      </c>
      <c r="L39" s="16">
        <v>1</v>
      </c>
      <c r="M39" s="16">
        <v>1</v>
      </c>
      <c r="N39" s="16">
        <v>1</v>
      </c>
      <c r="O39" s="16">
        <v>1</v>
      </c>
      <c r="P39" s="16">
        <v>1</v>
      </c>
      <c r="Q39" s="12" t="s">
        <v>101</v>
      </c>
      <c r="R39" s="12" t="s">
        <v>234</v>
      </c>
      <c r="S39" s="12" t="s">
        <v>235</v>
      </c>
      <c r="T39" s="12" t="s">
        <v>236</v>
      </c>
      <c r="U39" s="12" t="s">
        <v>237</v>
      </c>
      <c r="V39" s="37">
        <f>L39</f>
        <v>1</v>
      </c>
      <c r="W39" s="38">
        <v>1</v>
      </c>
      <c r="X39" s="38">
        <v>1</v>
      </c>
      <c r="Y39" s="28" t="s">
        <v>238</v>
      </c>
      <c r="Z39" s="28" t="s">
        <v>239</v>
      </c>
      <c r="AA39" s="37">
        <f t="shared" si="4"/>
        <v>1</v>
      </c>
      <c r="AB39" s="39">
        <v>0.76919999999999999</v>
      </c>
      <c r="AC39" s="39">
        <f t="shared" si="14"/>
        <v>0.76919999999999999</v>
      </c>
      <c r="AD39" s="28" t="s">
        <v>240</v>
      </c>
      <c r="AE39" s="28" t="s">
        <v>241</v>
      </c>
      <c r="AF39" s="38">
        <f t="shared" si="5"/>
        <v>1</v>
      </c>
      <c r="AG39" s="39">
        <v>0.44440000000000002</v>
      </c>
      <c r="AH39" s="39">
        <f>AG39/AF39</f>
        <v>0.44440000000000002</v>
      </c>
      <c r="AI39" s="91" t="s">
        <v>242</v>
      </c>
      <c r="AJ39" s="91" t="s">
        <v>243</v>
      </c>
      <c r="AK39" s="38">
        <f t="shared" si="1"/>
        <v>1</v>
      </c>
      <c r="AL39" s="39">
        <v>0.73680000000000001</v>
      </c>
      <c r="AM39" s="51">
        <f t="shared" ref="AM39:AM42" si="15">IF(AL39/AK39&gt;100%,100%,AL39/AK39)</f>
        <v>0.73680000000000001</v>
      </c>
      <c r="AN39" s="28" t="s">
        <v>304</v>
      </c>
      <c r="AO39" s="28" t="s">
        <v>243</v>
      </c>
      <c r="AP39" s="38">
        <f t="shared" si="8"/>
        <v>1</v>
      </c>
      <c r="AQ39" s="51">
        <f>(W39+AB39+AG39+AL39)/4</f>
        <v>0.73760000000000003</v>
      </c>
      <c r="AR39" s="51">
        <f>IF(AQ39/AP39&gt;100%,100%,AQ39/AP39)</f>
        <v>0.73760000000000003</v>
      </c>
      <c r="AS39" s="28" t="s">
        <v>240</v>
      </c>
    </row>
    <row r="40" spans="1:45" s="126" customFormat="1" ht="120" x14ac:dyDescent="0.25">
      <c r="A40" s="12">
        <v>7</v>
      </c>
      <c r="B40" s="12" t="s">
        <v>215</v>
      </c>
      <c r="C40" s="12" t="s">
        <v>244</v>
      </c>
      <c r="D40" s="12" t="s">
        <v>245</v>
      </c>
      <c r="E40" s="13">
        <v>0.04</v>
      </c>
      <c r="F40" s="12" t="s">
        <v>218</v>
      </c>
      <c r="G40" s="12" t="s">
        <v>246</v>
      </c>
      <c r="H40" s="12" t="s">
        <v>247</v>
      </c>
      <c r="I40" s="12"/>
      <c r="J40" s="14" t="s">
        <v>221</v>
      </c>
      <c r="K40" s="14" t="s">
        <v>248</v>
      </c>
      <c r="L40" s="16">
        <v>0</v>
      </c>
      <c r="M40" s="16">
        <v>1</v>
      </c>
      <c r="N40" s="16">
        <v>1</v>
      </c>
      <c r="O40" s="16">
        <v>1</v>
      </c>
      <c r="P40" s="16">
        <v>1</v>
      </c>
      <c r="Q40" s="12" t="s">
        <v>101</v>
      </c>
      <c r="R40" s="12" t="s">
        <v>249</v>
      </c>
      <c r="S40" s="12" t="s">
        <v>250</v>
      </c>
      <c r="T40" s="12" t="s">
        <v>251</v>
      </c>
      <c r="U40" s="12" t="s">
        <v>252</v>
      </c>
      <c r="V40" s="37" t="s">
        <v>71</v>
      </c>
      <c r="W40" s="37" t="s">
        <v>71</v>
      </c>
      <c r="X40" s="37" t="s">
        <v>71</v>
      </c>
      <c r="Y40" s="81" t="s">
        <v>72</v>
      </c>
      <c r="Z40" s="81" t="s">
        <v>71</v>
      </c>
      <c r="AA40" s="37">
        <f t="shared" si="4"/>
        <v>1</v>
      </c>
      <c r="AB40" s="39">
        <v>0.96519999999999995</v>
      </c>
      <c r="AC40" s="39">
        <f t="shared" si="14"/>
        <v>0.96519999999999995</v>
      </c>
      <c r="AD40" s="28" t="s">
        <v>253</v>
      </c>
      <c r="AE40" s="28" t="s">
        <v>254</v>
      </c>
      <c r="AF40" s="38">
        <f t="shared" si="5"/>
        <v>1</v>
      </c>
      <c r="AG40" s="39">
        <v>0.96519999999999995</v>
      </c>
      <c r="AH40" s="39">
        <f>AG40/AF40</f>
        <v>0.96519999999999995</v>
      </c>
      <c r="AI40" s="91" t="s">
        <v>255</v>
      </c>
      <c r="AJ40" s="91" t="s">
        <v>254</v>
      </c>
      <c r="AK40" s="38">
        <f t="shared" si="1"/>
        <v>1</v>
      </c>
      <c r="AL40" s="39">
        <v>0.96519999999999995</v>
      </c>
      <c r="AM40" s="51">
        <f t="shared" si="15"/>
        <v>0.96519999999999995</v>
      </c>
      <c r="AN40" s="28" t="s">
        <v>305</v>
      </c>
      <c r="AO40" s="28" t="s">
        <v>254</v>
      </c>
      <c r="AP40" s="38">
        <f t="shared" si="8"/>
        <v>1</v>
      </c>
      <c r="AQ40" s="39">
        <f>(AB40+AG40+AL40)/3</f>
        <v>0.96519999999999995</v>
      </c>
      <c r="AR40" s="51">
        <f>IF(AQ40/AP40&gt;100%,100%,AQ40/AP40)</f>
        <v>0.96519999999999995</v>
      </c>
      <c r="AS40" s="28" t="s">
        <v>305</v>
      </c>
    </row>
    <row r="41" spans="1:45" s="126" customFormat="1" ht="105" x14ac:dyDescent="0.25">
      <c r="A41" s="12">
        <v>7</v>
      </c>
      <c r="B41" s="12" t="s">
        <v>215</v>
      </c>
      <c r="C41" s="12" t="s">
        <v>216</v>
      </c>
      <c r="D41" s="12" t="s">
        <v>256</v>
      </c>
      <c r="E41" s="13">
        <v>0.04</v>
      </c>
      <c r="F41" s="12" t="s">
        <v>218</v>
      </c>
      <c r="G41" s="12" t="s">
        <v>257</v>
      </c>
      <c r="H41" s="12" t="s">
        <v>258</v>
      </c>
      <c r="I41" s="12"/>
      <c r="J41" s="14" t="s">
        <v>221</v>
      </c>
      <c r="K41" s="14" t="s">
        <v>259</v>
      </c>
      <c r="L41" s="16">
        <v>0</v>
      </c>
      <c r="M41" s="16">
        <v>1</v>
      </c>
      <c r="N41" s="16">
        <v>0</v>
      </c>
      <c r="O41" s="16">
        <v>1</v>
      </c>
      <c r="P41" s="16">
        <v>1</v>
      </c>
      <c r="Q41" s="12" t="s">
        <v>101</v>
      </c>
      <c r="R41" s="12" t="s">
        <v>260</v>
      </c>
      <c r="S41" s="12" t="s">
        <v>261</v>
      </c>
      <c r="T41" s="12" t="s">
        <v>236</v>
      </c>
      <c r="U41" s="12" t="s">
        <v>261</v>
      </c>
      <c r="V41" s="37" t="s">
        <v>71</v>
      </c>
      <c r="W41" s="37" t="s">
        <v>71</v>
      </c>
      <c r="X41" s="37" t="s">
        <v>71</v>
      </c>
      <c r="Y41" s="81" t="s">
        <v>72</v>
      </c>
      <c r="Z41" s="81" t="s">
        <v>71</v>
      </c>
      <c r="AA41" s="37">
        <f t="shared" si="4"/>
        <v>1</v>
      </c>
      <c r="AB41" s="37">
        <f t="shared" ref="AB41" si="16">N41</f>
        <v>0</v>
      </c>
      <c r="AC41" s="39">
        <f t="shared" si="14"/>
        <v>0</v>
      </c>
      <c r="AD41" s="28" t="s">
        <v>262</v>
      </c>
      <c r="AE41" s="28" t="s">
        <v>263</v>
      </c>
      <c r="AF41" s="38" t="s">
        <v>71</v>
      </c>
      <c r="AG41" s="38" t="s">
        <v>71</v>
      </c>
      <c r="AH41" s="38" t="s">
        <v>71</v>
      </c>
      <c r="AI41" s="13" t="s">
        <v>229</v>
      </c>
      <c r="AJ41" s="13" t="s">
        <v>71</v>
      </c>
      <c r="AK41" s="38">
        <f t="shared" si="1"/>
        <v>1</v>
      </c>
      <c r="AL41" s="39">
        <v>1</v>
      </c>
      <c r="AM41" s="51">
        <v>1</v>
      </c>
      <c r="AN41" s="28" t="s">
        <v>306</v>
      </c>
      <c r="AO41" s="28" t="s">
        <v>307</v>
      </c>
      <c r="AP41" s="38">
        <v>1</v>
      </c>
      <c r="AQ41" s="39">
        <v>1</v>
      </c>
      <c r="AR41" s="51">
        <v>1</v>
      </c>
      <c r="AS41" s="28" t="s">
        <v>306</v>
      </c>
    </row>
    <row r="42" spans="1:45" s="126" customFormat="1" ht="120" x14ac:dyDescent="0.25">
      <c r="A42" s="12">
        <v>5</v>
      </c>
      <c r="B42" s="12" t="s">
        <v>264</v>
      </c>
      <c r="C42" s="12" t="s">
        <v>265</v>
      </c>
      <c r="D42" s="12" t="s">
        <v>266</v>
      </c>
      <c r="E42" s="13">
        <v>0.04</v>
      </c>
      <c r="F42" s="12" t="s">
        <v>218</v>
      </c>
      <c r="G42" s="12" t="s">
        <v>267</v>
      </c>
      <c r="H42" s="12" t="s">
        <v>268</v>
      </c>
      <c r="I42" s="12"/>
      <c r="J42" s="14" t="s">
        <v>269</v>
      </c>
      <c r="K42" s="14" t="s">
        <v>270</v>
      </c>
      <c r="L42" s="15">
        <v>0.33</v>
      </c>
      <c r="M42" s="15">
        <v>0.67</v>
      </c>
      <c r="N42" s="15">
        <v>1</v>
      </c>
      <c r="O42" s="15">
        <v>0</v>
      </c>
      <c r="P42" s="15">
        <v>1</v>
      </c>
      <c r="Q42" s="12" t="s">
        <v>101</v>
      </c>
      <c r="R42" s="12" t="s">
        <v>271</v>
      </c>
      <c r="S42" s="12" t="s">
        <v>272</v>
      </c>
      <c r="T42" s="12" t="s">
        <v>273</v>
      </c>
      <c r="U42" s="12" t="s">
        <v>272</v>
      </c>
      <c r="V42" s="37">
        <f>L42</f>
        <v>0.33</v>
      </c>
      <c r="W42" s="39">
        <v>0.88519999999999999</v>
      </c>
      <c r="X42" s="38">
        <v>1</v>
      </c>
      <c r="Y42" s="28" t="s">
        <v>274</v>
      </c>
      <c r="Z42" s="28" t="s">
        <v>275</v>
      </c>
      <c r="AA42" s="37">
        <f t="shared" si="4"/>
        <v>0.67</v>
      </c>
      <c r="AB42" s="39">
        <v>0.96699999999999997</v>
      </c>
      <c r="AC42" s="39">
        <f t="shared" si="14"/>
        <v>1</v>
      </c>
      <c r="AD42" s="28" t="s">
        <v>276</v>
      </c>
      <c r="AE42" s="28" t="s">
        <v>277</v>
      </c>
      <c r="AF42" s="38">
        <f t="shared" si="5"/>
        <v>1</v>
      </c>
      <c r="AG42" s="39">
        <v>0.87470000000000003</v>
      </c>
      <c r="AH42" s="39">
        <f>AG42/AF42</f>
        <v>0.87470000000000003</v>
      </c>
      <c r="AI42" s="91" t="s">
        <v>278</v>
      </c>
      <c r="AJ42" s="91" t="s">
        <v>279</v>
      </c>
      <c r="AK42" s="38">
        <v>1</v>
      </c>
      <c r="AL42" s="38">
        <v>1</v>
      </c>
      <c r="AM42" s="37">
        <f t="shared" si="15"/>
        <v>1</v>
      </c>
      <c r="AN42" s="28" t="s">
        <v>308</v>
      </c>
      <c r="AO42" s="28" t="s">
        <v>309</v>
      </c>
      <c r="AP42" s="38">
        <f t="shared" si="8"/>
        <v>1</v>
      </c>
      <c r="AQ42" s="39">
        <v>1</v>
      </c>
      <c r="AR42" s="51">
        <f>IF(AQ42/AP42&gt;100%,100%,AQ42/AP42)</f>
        <v>1</v>
      </c>
      <c r="AS42" s="28" t="s">
        <v>331</v>
      </c>
    </row>
    <row r="43" spans="1:45" s="112" customFormat="1" ht="15.75" x14ac:dyDescent="0.25">
      <c r="A43" s="101"/>
      <c r="B43" s="101"/>
      <c r="C43" s="101"/>
      <c r="D43" s="102" t="s">
        <v>280</v>
      </c>
      <c r="E43" s="103">
        <f>SUM(E38:E42)</f>
        <v>0.2</v>
      </c>
      <c r="F43" s="102"/>
      <c r="G43" s="102"/>
      <c r="H43" s="102"/>
      <c r="I43" s="102"/>
      <c r="J43" s="102"/>
      <c r="K43" s="102"/>
      <c r="L43" s="104">
        <f>AVERAGE(L39:L42)</f>
        <v>0.33250000000000002</v>
      </c>
      <c r="M43" s="104">
        <f>AVERAGE(M39:M42)</f>
        <v>0.91749999999999998</v>
      </c>
      <c r="N43" s="104">
        <f>AVERAGE(N39:N42)</f>
        <v>0.75</v>
      </c>
      <c r="O43" s="104">
        <f>AVERAGE(O39:O42)</f>
        <v>0.75</v>
      </c>
      <c r="P43" s="104">
        <f>AVERAGE(P39:P42)</f>
        <v>1</v>
      </c>
      <c r="Q43" s="102"/>
      <c r="R43" s="101"/>
      <c r="S43" s="101"/>
      <c r="T43" s="101"/>
      <c r="U43" s="101"/>
      <c r="V43" s="105"/>
      <c r="W43" s="105"/>
      <c r="X43" s="105">
        <f>AVERAGE(X38:X42)*20%</f>
        <v>0.2</v>
      </c>
      <c r="Y43" s="106"/>
      <c r="Z43" s="107"/>
      <c r="AA43" s="105"/>
      <c r="AB43" s="105"/>
      <c r="AC43" s="108">
        <f>AVERAGE(AC38:AC42)*20%</f>
        <v>0.14937600000000001</v>
      </c>
      <c r="AD43" s="109"/>
      <c r="AE43" s="109"/>
      <c r="AF43" s="108"/>
      <c r="AG43" s="108"/>
      <c r="AH43" s="108">
        <f>AVERAGE(AH38:AH42)*20%</f>
        <v>0.15228666666666668</v>
      </c>
      <c r="AI43" s="110"/>
      <c r="AJ43" s="110"/>
      <c r="AK43" s="111"/>
      <c r="AL43" s="108"/>
      <c r="AM43" s="108">
        <f>AVERAGE(AM38:AM42)*20%</f>
        <v>0.18808000000000002</v>
      </c>
      <c r="AN43" s="110"/>
      <c r="AO43" s="110"/>
      <c r="AP43" s="108"/>
      <c r="AQ43" s="108"/>
      <c r="AR43" s="108">
        <f>AVERAGE(AR38:AR42)*20%</f>
        <v>0.188112</v>
      </c>
      <c r="AS43" s="106"/>
    </row>
    <row r="44" spans="1:45" s="23" customFormat="1" ht="18.75" x14ac:dyDescent="0.3">
      <c r="A44" s="17"/>
      <c r="B44" s="17"/>
      <c r="C44" s="17"/>
      <c r="D44" s="18" t="s">
        <v>281</v>
      </c>
      <c r="E44" s="19">
        <f>E43+E37</f>
        <v>1.0000000000000009</v>
      </c>
      <c r="F44" s="17"/>
      <c r="G44" s="17"/>
      <c r="H44" s="17"/>
      <c r="I44" s="17"/>
      <c r="J44" s="17"/>
      <c r="K44" s="17"/>
      <c r="L44" s="20">
        <f>L43*$E$43</f>
        <v>6.6500000000000004E-2</v>
      </c>
      <c r="M44" s="20">
        <f>M43*$E$43</f>
        <v>0.1835</v>
      </c>
      <c r="N44" s="20">
        <f>N43*$E$43</f>
        <v>0.15000000000000002</v>
      </c>
      <c r="O44" s="20">
        <f>O43*$E$43</f>
        <v>0.15000000000000002</v>
      </c>
      <c r="P44" s="20">
        <f>P43*$E$43</f>
        <v>0.2</v>
      </c>
      <c r="Q44" s="17"/>
      <c r="R44" s="17"/>
      <c r="S44" s="17"/>
      <c r="T44" s="17"/>
      <c r="U44" s="17"/>
      <c r="V44" s="73"/>
      <c r="W44" s="73"/>
      <c r="X44" s="76">
        <f>X37+X43</f>
        <v>0.68399001291106565</v>
      </c>
      <c r="Y44" s="77"/>
      <c r="Z44" s="78"/>
      <c r="AA44" s="73"/>
      <c r="AB44" s="73"/>
      <c r="AC44" s="74">
        <f>AC37+AC43</f>
        <v>0.80610358331815712</v>
      </c>
      <c r="AD44" s="75"/>
      <c r="AE44" s="75"/>
      <c r="AF44" s="79"/>
      <c r="AG44" s="79"/>
      <c r="AH44" s="74">
        <f>AH37+AH43</f>
        <v>0.91824676986584119</v>
      </c>
      <c r="AI44" s="80"/>
      <c r="AJ44" s="80"/>
      <c r="AK44" s="99"/>
      <c r="AL44" s="79"/>
      <c r="AM44" s="74">
        <f>AM37+AM43</f>
        <v>0.95791454191033154</v>
      </c>
      <c r="AN44" s="80"/>
      <c r="AO44" s="80"/>
      <c r="AP44" s="79"/>
      <c r="AQ44" s="79"/>
      <c r="AR44" s="74">
        <f>AR37+AR43</f>
        <v>0.95750720467836259</v>
      </c>
      <c r="AS44" s="77"/>
    </row>
  </sheetData>
  <sheetProtection formatColumns="0" formatRows="0"/>
  <autoFilter ref="A18:AS44" xr:uid="{00000000-0001-0000-0000-000000000000}"/>
  <mergeCells count="30">
    <mergeCell ref="AP16:AS16"/>
    <mergeCell ref="AP17:AS17"/>
    <mergeCell ref="V16:Z16"/>
    <mergeCell ref="F4:K4"/>
    <mergeCell ref="H5:K5"/>
    <mergeCell ref="H6:K6"/>
    <mergeCell ref="H7:K7"/>
    <mergeCell ref="H8:K8"/>
    <mergeCell ref="Q16:U17"/>
    <mergeCell ref="V17:Z17"/>
    <mergeCell ref="AA17:AE17"/>
    <mergeCell ref="AF17:AJ17"/>
    <mergeCell ref="AK17:AO17"/>
    <mergeCell ref="AK16:AO16"/>
    <mergeCell ref="AF16:AJ16"/>
    <mergeCell ref="AA16:AE16"/>
    <mergeCell ref="A16:B17"/>
    <mergeCell ref="C16:C18"/>
    <mergeCell ref="D16:P17"/>
    <mergeCell ref="A1:K1"/>
    <mergeCell ref="L1:P1"/>
    <mergeCell ref="A2:P2"/>
    <mergeCell ref="A4:B8"/>
    <mergeCell ref="C4:D8"/>
    <mergeCell ref="H10:K10"/>
    <mergeCell ref="H9:K9"/>
    <mergeCell ref="H11:K11"/>
    <mergeCell ref="H12:K12"/>
    <mergeCell ref="H13:K13"/>
    <mergeCell ref="H14:K14"/>
  </mergeCells>
  <dataValidations count="4">
    <dataValidation allowBlank="1" showInputMessage="1" showErrorMessage="1" error="Escriba un texto " promptTitle="Cualquier contenido" sqref="F19:F36"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I29:AJ32 Y19:Y36 AS31:AS36 AG29:AG32"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 sqref="Y39 Y42" xr:uid="{00000000-0002-0000-0000-000002000000}">
      <formula1>2500</formula1>
    </dataValidation>
    <dataValidation type="textLength" operator="lessThanOrEqual" allowBlank="1" showInputMessage="1" showErrorMessage="1" error="Por favor ingresar menos de 2.500 caracteres, incluyendo espacios." sqref="W42:X42 Z21:Z36 W21:X36 Z39 W39:X39 Z42 AJ22:AJ27 AD22:AE32 AD38:AE42 AS39 AS41 AN24:AN27 AS24:AS28 AO22:AO27" xr:uid="{00000000-0002-0000-0000-000003000000}">
      <formula1>2500</formula1>
    </dataValidation>
  </dataValidations>
  <hyperlinks>
    <hyperlink ref="AE40" r:id="rId1" xr:uid="{0D4FDEED-E908-4961-9367-E0AEC5D30D25}"/>
    <hyperlink ref="AJ40" r:id="rId2" xr:uid="{0E448295-6605-4329-A7F8-0B380D5B9C85}"/>
  </hyperlinks>
  <pageMargins left="0.7" right="0.7" top="0.75" bottom="0.75" header="0.3" footer="0.3"/>
  <pageSetup paperSize="9" orientation="portrait" r:id="rId3"/>
  <ignoredErrors>
    <ignoredError sqref="M43:P43" formulaRang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Usaquén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2022-04-08T16:14:00Z</dcterms:modified>
  <cp:category/>
  <cp:contentStatus/>
</cp:coreProperties>
</file>